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mes.Ayacko\OneDrive - Amref Health Africa\Desktop\Amref\003 N2S\002 - KY09\006 Design and Drawings\001 Pipeline Designs\002 Nkairuwani\"/>
    </mc:Choice>
  </mc:AlternateContent>
  <bookViews>
    <workbookView xWindow="0" yWindow="0" windowWidth="20490" windowHeight="7755" firstSheet="3" activeTab="3"/>
  </bookViews>
  <sheets>
    <sheet name="Survey Data" sheetId="18" r:id="rId1"/>
    <sheet name="Water Demand" sheetId="2" r:id="rId2"/>
    <sheet name="Pump Design" sheetId="10" r:id="rId3"/>
    <sheet name="Rising Main  - Tank &amp; WK 2" sheetId="15" r:id="rId4"/>
    <sheet name="Dist - Tank to WK 3" sheetId="1" r:id="rId5"/>
    <sheet name="Return - Tank to WK 1" sheetId="19" r:id="rId6"/>
    <sheet name="HDPE Dimensional Chart" sheetId="2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________________cyt1">[1]Rates!$E$268</definedName>
    <definedName name="_______________________hnt15">[1]Rates!$E$117</definedName>
    <definedName name="_______________________hnt20">[1]Rates!$E$118</definedName>
    <definedName name="_______________________hnt25">[1]Rates!$E$119</definedName>
    <definedName name="______________________cyt1">[1]Rates!$E$268</definedName>
    <definedName name="______________________hnt15">[1]Rates!$E$117</definedName>
    <definedName name="______________________hnt20">[1]Rates!$E$118</definedName>
    <definedName name="______________________hnt25">[1]Rates!$E$119</definedName>
    <definedName name="_____________________cyt1">[1]Rates!$E$268</definedName>
    <definedName name="_____________________hnt15">[1]Rates!$E$117</definedName>
    <definedName name="_____________________hnt16">[2]Rates!$E$117</definedName>
    <definedName name="_____________________hnt20">[1]Rates!$E$118</definedName>
    <definedName name="_____________________hnt21">[2]Rates!$E$118</definedName>
    <definedName name="_____________________hnt25">[1]Rates!$E$119</definedName>
    <definedName name="_____________________hnt40">[2]Rates!$E$119</definedName>
    <definedName name="____________________cyt1">[1]Rates!$E$268</definedName>
    <definedName name="____________________hnt15">[1]Rates!$E$117</definedName>
    <definedName name="____________________hnt16">[2]Rates!$E$117</definedName>
    <definedName name="____________________hnt20">[1]Rates!$E$118</definedName>
    <definedName name="____________________hnt21">[2]Rates!$E$118</definedName>
    <definedName name="____________________hnt25">[1]Rates!$E$119</definedName>
    <definedName name="____________________hnt40">[2]Rates!$E$119</definedName>
    <definedName name="___________________cyt1">[3]Rates!$E$268</definedName>
    <definedName name="___________________hnt15">[3]Rates!$E$117</definedName>
    <definedName name="___________________hnt16">[2]Rates!$E$117</definedName>
    <definedName name="___________________hnt20">[3]Rates!$E$118</definedName>
    <definedName name="___________________hnt21">[2]Rates!$E$118</definedName>
    <definedName name="___________________hnt25">[3]Rates!$E$119</definedName>
    <definedName name="___________________hnt40">[2]Rates!$E$119</definedName>
    <definedName name="__________________cyt1">[1]Rates!$E$268</definedName>
    <definedName name="__________________hnt15">[1]Rates!$E$117</definedName>
    <definedName name="__________________hnt16">[2]Rates!$E$117</definedName>
    <definedName name="__________________hnt20">[1]Rates!$E$118</definedName>
    <definedName name="__________________hnt21">[2]Rates!$E$118</definedName>
    <definedName name="__________________hnt25">[1]Rates!$E$119</definedName>
    <definedName name="__________________hnt40">[2]Rates!$E$119</definedName>
    <definedName name="_________________cyt1">[1]Rates!$E$268</definedName>
    <definedName name="_________________hnt15">[1]Rates!$E$117</definedName>
    <definedName name="_________________hnt16">[2]Rates!$E$117</definedName>
    <definedName name="_________________hnt20">[1]Rates!$E$118</definedName>
    <definedName name="_________________hnt21">[2]Rates!$E$118</definedName>
    <definedName name="_________________hnt25">[1]Rates!$E$119</definedName>
    <definedName name="_________________hnt40">[2]Rates!$E$119</definedName>
    <definedName name="________________cyt1">[4]Rates!$E$268</definedName>
    <definedName name="________________hnt15">[4]Rates!$E$117</definedName>
    <definedName name="________________hnt16">[2]Rates!$E$117</definedName>
    <definedName name="________________hnt20">[4]Rates!$E$118</definedName>
    <definedName name="________________hnt21">[2]Rates!$E$118</definedName>
    <definedName name="________________hnt25">[4]Rates!$E$119</definedName>
    <definedName name="________________hnt40">[2]Rates!$E$119</definedName>
    <definedName name="_______________cyt1">[1]Rates!$E$268</definedName>
    <definedName name="_______________hnt15">[1]Rates!$E$117</definedName>
    <definedName name="_______________hnt16">[2]Rates!$E$117</definedName>
    <definedName name="_______________hnt20">[1]Rates!$E$118</definedName>
    <definedName name="_______________hnt21">[2]Rates!$E$118</definedName>
    <definedName name="_______________hnt25">[1]Rates!$E$119</definedName>
    <definedName name="_______________hnt40">[2]Rates!$E$119</definedName>
    <definedName name="______________cyt1">[1]Rates!$E$268</definedName>
    <definedName name="______________hnt15">[1]Rates!$E$117</definedName>
    <definedName name="______________hnt16">[2]Rates!$E$117</definedName>
    <definedName name="______________hnt20">[1]Rates!$E$118</definedName>
    <definedName name="______________hnt21">[2]Rates!$E$118</definedName>
    <definedName name="______________hnt25">[1]Rates!$E$119</definedName>
    <definedName name="______________hnt40">[2]Rates!$E$119</definedName>
    <definedName name="_____________cyt1">[1]Rates!$E$268</definedName>
    <definedName name="_____________hnt15">[1]Rates!$E$117</definedName>
    <definedName name="_____________hnt16">[2]Rates!$E$117</definedName>
    <definedName name="_____________hnt20">[1]Rates!$E$118</definedName>
    <definedName name="_____________hnt21">[2]Rates!$E$118</definedName>
    <definedName name="_____________hnt25">[1]Rates!$E$119</definedName>
    <definedName name="_____________hnt40">[2]Rates!$E$119</definedName>
    <definedName name="____________cyt1">[1]Rates!$E$268</definedName>
    <definedName name="____________hnt15">[1]Rates!$E$117</definedName>
    <definedName name="____________hnt16">[2]Rates!$E$117</definedName>
    <definedName name="____________hnt20">[1]Rates!$E$118</definedName>
    <definedName name="____________hnt21">[2]Rates!$E$118</definedName>
    <definedName name="____________hnt25">[1]Rates!$E$119</definedName>
    <definedName name="____________hnt40">[2]Rates!$E$119</definedName>
    <definedName name="___________cyt1">[1]Rates!$E$268</definedName>
    <definedName name="___________hnt15">[1]Rates!$E$117</definedName>
    <definedName name="___________hnt16">[2]Rates!$E$117</definedName>
    <definedName name="___________hnt20">[1]Rates!$E$118</definedName>
    <definedName name="___________hnt21">[2]Rates!$E$118</definedName>
    <definedName name="___________hnt25">[1]Rates!$E$119</definedName>
    <definedName name="___________hnt40">[2]Rates!$E$119</definedName>
    <definedName name="__________cyt1">[1]Rates!$E$268</definedName>
    <definedName name="__________hnt15">[1]Rates!$E$117</definedName>
    <definedName name="__________hnt16">[2]Rates!$E$117</definedName>
    <definedName name="__________hnt20">[1]Rates!$E$118</definedName>
    <definedName name="__________hnt21">[2]Rates!$E$118</definedName>
    <definedName name="__________hnt25">[1]Rates!$E$119</definedName>
    <definedName name="__________hnt40">[2]Rates!$E$119</definedName>
    <definedName name="_________cyt1">[1]Rates!$E$268</definedName>
    <definedName name="_________hnt15">[1]Rates!$E$117</definedName>
    <definedName name="_________hnt16">[2]Rates!$E$117</definedName>
    <definedName name="_________hnt20">[1]Rates!$E$118</definedName>
    <definedName name="_________hnt21">[2]Rates!$E$118</definedName>
    <definedName name="_________hnt25">[1]Rates!$E$119</definedName>
    <definedName name="_________hnt40">[2]Rates!$E$119</definedName>
    <definedName name="________cyt1">[1]Rates!$E$268</definedName>
    <definedName name="________hnt15">[1]Rates!$E$117</definedName>
    <definedName name="________hnt16">[2]Rates!$E$117</definedName>
    <definedName name="________hnt20">[1]Rates!$E$118</definedName>
    <definedName name="________hnt21">[2]Rates!$E$118</definedName>
    <definedName name="________hnt25">[1]Rates!$E$119</definedName>
    <definedName name="________hnt40">[2]Rates!$E$119</definedName>
    <definedName name="_______cyt1">[1]Rates!$E$268</definedName>
    <definedName name="_______hnt15">[1]Rates!$E$117</definedName>
    <definedName name="_______hnt16">[2]Rates!$E$117</definedName>
    <definedName name="_______hnt20">[1]Rates!$E$118</definedName>
    <definedName name="_______hnt21">[2]Rates!$E$118</definedName>
    <definedName name="_______hnt25">[1]Rates!$E$119</definedName>
    <definedName name="_______hnt40">[2]Rates!$E$119</definedName>
    <definedName name="______cyt1">[1]Rates!$E$268</definedName>
    <definedName name="______hnt15">[1]Rates!$E$117</definedName>
    <definedName name="______hnt16">[2]Rates!$E$117</definedName>
    <definedName name="______hnt20">[1]Rates!$E$118</definedName>
    <definedName name="______hnt21">[2]Rates!$E$118</definedName>
    <definedName name="______hnt25">[1]Rates!$E$119</definedName>
    <definedName name="______hnt40">[2]Rates!$E$119</definedName>
    <definedName name="_____cyt1">[1]Rates!$E$268</definedName>
    <definedName name="_____hnt15">[1]Rates!$E$117</definedName>
    <definedName name="_____hnt16">[2]Rates!$E$117</definedName>
    <definedName name="_____hnt20">[1]Rates!$E$118</definedName>
    <definedName name="_____hnt21">[2]Rates!$E$118</definedName>
    <definedName name="_____hnt25">[1]Rates!$E$119</definedName>
    <definedName name="_____hnt40">[2]Rates!$E$119</definedName>
    <definedName name="____cyt1">[1]Rates!$E$268</definedName>
    <definedName name="____hnt15">[1]Rates!$E$117</definedName>
    <definedName name="____hnt16">[2]Rates!$E$117</definedName>
    <definedName name="____hnt20">[1]Rates!$E$118</definedName>
    <definedName name="____hnt21">[2]Rates!$E$118</definedName>
    <definedName name="____hnt25">[1]Rates!$E$119</definedName>
    <definedName name="____hnt40">[2]Rates!$E$119</definedName>
    <definedName name="___bng200">[5]Rates!$E$282</definedName>
    <definedName name="___bng250">[5]Rates!$E$283</definedName>
    <definedName name="___cyt1">[1]Rates!$E$268</definedName>
    <definedName name="___hnt15">[1]Rates!$E$117</definedName>
    <definedName name="___hnt16">[2]Rates!$E$117</definedName>
    <definedName name="___hnt20">[1]Rates!$E$118</definedName>
    <definedName name="___hnt21">[2]Rates!$E$118</definedName>
    <definedName name="___hnt25">[1]Rates!$E$119</definedName>
    <definedName name="___hnt30">[2]Rates!$E$117</definedName>
    <definedName name="___hnt40">[2]Rates!$E$119</definedName>
    <definedName name="___PV3">[6]Rates!$E$123</definedName>
    <definedName name="__bng200">[5]Rates!$E$282</definedName>
    <definedName name="__bng250">[5]Rates!$E$283</definedName>
    <definedName name="__cyt1">[1]Rates!$E$268</definedName>
    <definedName name="__hnt15">[1]Rates!$E$117</definedName>
    <definedName name="__hnt16">[2]Rates!$E$117</definedName>
    <definedName name="__hnt20">[1]Rates!$E$118</definedName>
    <definedName name="__hnt21">[2]Rates!$E$118</definedName>
    <definedName name="__hnt25">[1]Rates!$E$119</definedName>
    <definedName name="__hnt30">[2]Rates!$E$117</definedName>
    <definedName name="__hnt40">[2]Rates!$E$119</definedName>
    <definedName name="__IntlFixup" hidden="1">TRUE</definedName>
    <definedName name="__PV3">[6]Rates!$E$123</definedName>
    <definedName name="_bbo160">[6]Rates!$E$27</definedName>
    <definedName name="_bbo200">[6]Rates!$E$28</definedName>
    <definedName name="_bgh160">[6]Rates!$E$25</definedName>
    <definedName name="_bng100">[6]Rates!$E$288</definedName>
    <definedName name="_bng150">[6]Rates!$E$289</definedName>
    <definedName name="_bng200">[5]Rates!$E$282</definedName>
    <definedName name="_bng250">[5]Rates!$E$283</definedName>
    <definedName name="_cyt1">[2]Rates!$E$268</definedName>
    <definedName name="_dwm15">[6]Rates!$E$241</definedName>
    <definedName name="_dwm25">[6]Rates!$E$242</definedName>
    <definedName name="_dwm50">[6]Rates!$E$243</definedName>
    <definedName name="_fgv100">[6]Rates!$E$208</definedName>
    <definedName name="_fuf3">[6]Rates!$E$138</definedName>
    <definedName name="_gms100">[6]Rates!$E$41</definedName>
    <definedName name="_gms15">[6]Rates!$E$37</definedName>
    <definedName name="_gms25">[6]Rates!$E$38</definedName>
    <definedName name="_gms40">[6]Rates!$E$39</definedName>
    <definedName name="_hnt15">[2]Rates!$E$117</definedName>
    <definedName name="_hnt16">[2]Rates!$E$117</definedName>
    <definedName name="_hnt20">[2]Rates!$E$118</definedName>
    <definedName name="_hnt21">[2]Rates!$E$118</definedName>
    <definedName name="_hnt25">[2]Rates!$E$119</definedName>
    <definedName name="_hnt30">[2]Rates!$E$117</definedName>
    <definedName name="_hnt40">[2]Rates!$E$119</definedName>
    <definedName name="_Order1" hidden="1">0</definedName>
    <definedName name="_Order2" hidden="1">0</definedName>
    <definedName name="_pcp200">[6]Rates!$E$51</definedName>
    <definedName name="_PV3">[6]Rates!$E$123</definedName>
    <definedName name="_pwm15">[6]Rates!$E$244</definedName>
    <definedName name="_pwm25">[6]Rates!$E$245</definedName>
    <definedName name="_pwm50">[6]Rates!$E$246</definedName>
    <definedName name="_sav25">[7]Rates!$E$220</definedName>
    <definedName name="_SHR1" localSheetId="3">#REF!</definedName>
    <definedName name="_SHR1">#REF!</definedName>
    <definedName name="_SHR2" localSheetId="3">#REF!</definedName>
    <definedName name="_SHR2">#REF!</definedName>
    <definedName name="_tax1" localSheetId="3">#REF!</definedName>
    <definedName name="_tax1">#REF!</definedName>
    <definedName name="_tax2" localSheetId="3">#REF!</definedName>
    <definedName name="_tax2">#REF!</definedName>
    <definedName name="_tax3" localSheetId="3">#REF!</definedName>
    <definedName name="_tax3">#REF!</definedName>
    <definedName name="_tax4" localSheetId="3">#REF!</definedName>
    <definedName name="_tax4">#REF!</definedName>
    <definedName name="_tgv100">[6]Rates!$E$220</definedName>
    <definedName name="_tgv25">[6]Rates!$E$218</definedName>
    <definedName name="_tgv40">[6]Rates!$E$219</definedName>
    <definedName name="_wmc1">[6]Rates!$E$189</definedName>
    <definedName name="a" localSheetId="3">#REF!</definedName>
    <definedName name="a">#REF!</definedName>
    <definedName name="ACCENT" localSheetId="3">#REF!</definedName>
    <definedName name="ACCENT">#REF!</definedName>
    <definedName name="ACCENT_NATIVE" localSheetId="3">#REF!</definedName>
    <definedName name="ACCENT_NATIVE">#REF!</definedName>
    <definedName name="ACCENT_NATIVE_AGAVE" localSheetId="3">#REF!</definedName>
    <definedName name="ACCENT_NATIVE_AGAVE">#REF!</definedName>
    <definedName name="ACCENT_NATIVE_BARREL" localSheetId="3">#REF!</definedName>
    <definedName name="ACCENT_NATIVE_BARREL">#REF!</definedName>
    <definedName name="ACCENT_NATIVE_CHOLLA" localSheetId="3">#REF!</definedName>
    <definedName name="ACCENT_NATIVE_CHOLLA">#REF!</definedName>
    <definedName name="ACCENT_NATIVE_OCOTILLO" localSheetId="3">#REF!</definedName>
    <definedName name="ACCENT_NATIVE_OCOTILLO">#REF!</definedName>
    <definedName name="ACCENT_NATIVE_PRICKLY" localSheetId="3">#REF!</definedName>
    <definedName name="ACCENT_NATIVE_PRICKLY">#REF!</definedName>
    <definedName name="ACCENT_STANDARD" localSheetId="3">#REF!</definedName>
    <definedName name="ACCENT_STANDARD">#REF!</definedName>
    <definedName name="ACCENT_STANDARD_15GAL" localSheetId="3">#REF!</definedName>
    <definedName name="ACCENT_STANDARD_15GAL">#REF!</definedName>
    <definedName name="ACCENT_STANDARD_1GAL" localSheetId="3">#REF!</definedName>
    <definedName name="ACCENT_STANDARD_1GAL">#REF!</definedName>
    <definedName name="ACCENT_STANDARD_5GAL" localSheetId="3">#REF!</definedName>
    <definedName name="ACCENT_STANDARD_5GAL">#REF!</definedName>
    <definedName name="add">[6]Rates!$J$6</definedName>
    <definedName name="aksfcksgx">'[8]#REF'!$A$1:$IV$3</definedName>
    <definedName name="Area">[9]Daily!$F$4</definedName>
    <definedName name="asdfx" localSheetId="3">#REF!</definedName>
    <definedName name="asdfx">#REF!</definedName>
    <definedName name="asfd" localSheetId="3">#REF!</definedName>
    <definedName name="asfd">#REF!</definedName>
    <definedName name="asz" localSheetId="3">#REF!</definedName>
    <definedName name="asz">#REF!</definedName>
    <definedName name="awxeda">'[8]#REF'!$A$1:$IV$3</definedName>
    <definedName name="awzds">'[8]#REF'!$A$1:$IV$3</definedName>
    <definedName name="azs" localSheetId="3">#REF!</definedName>
    <definedName name="azs">#REF!</definedName>
    <definedName name="BACKFLOW" localSheetId="3">#REF!</definedName>
    <definedName name="BACKFLOW">#REF!</definedName>
    <definedName name="boxes" localSheetId="3">#REF!</definedName>
    <definedName name="boxes">#REF!</definedName>
    <definedName name="BuiltIn_Print_Area" localSheetId="3">#REF!</definedName>
    <definedName name="BuiltIn_Print_Area">#REF!</definedName>
    <definedName name="BuiltIn_Print_Titles" localSheetId="3">#REF!</definedName>
    <definedName name="BuiltIn_Print_Titles">#REF!</definedName>
    <definedName name="BuiltIn_Print_Titles___0" localSheetId="3">#REF!</definedName>
    <definedName name="BuiltIn_Print_Titles___0">#REF!</definedName>
    <definedName name="button_area_1" localSheetId="3">#REF!</definedName>
    <definedName name="button_area_1">#REF!</definedName>
    <definedName name="bzp">[7]Rates!$E$312</definedName>
    <definedName name="Canal" localSheetId="3">'[10] Canal Design Sheet'!#REF!</definedName>
    <definedName name="Canal">'[10] Canal Design Sheet'!#REF!</definedName>
    <definedName name="Canal_Material">'[11] Canal Design Sheet'!$B$132:$B$133</definedName>
    <definedName name="CanalMaterial" localSheetId="3">[10]Curverture!#REF!</definedName>
    <definedName name="CanalMaterial">[10]Curverture!#REF!</definedName>
    <definedName name="CANALS">'[11]Irrigation Canals Details'!$C$9:$C$19</definedName>
    <definedName name="CC">'[12]Customize Your Invoice'!$G$22:$G$25</definedName>
    <definedName name="ccc">[2]Rates!$E$117</definedName>
    <definedName name="CCT" localSheetId="3">#REF!</definedName>
    <definedName name="CCT">#REF!</definedName>
    <definedName name="CD" localSheetId="3">#REF!</definedName>
    <definedName name="CD">#REF!</definedName>
    <definedName name="CDB" localSheetId="3">#REF!</definedName>
    <definedName name="CDB">#REF!</definedName>
    <definedName name="celltips_area" localSheetId="3">#REF!</definedName>
    <definedName name="celltips_area">#REF!</definedName>
    <definedName name="chgdcujykc" localSheetId="3">#REF!</definedName>
    <definedName name="chgdcujykc">#REF!</definedName>
    <definedName name="cmass">[2]Rates!$E$123</definedName>
    <definedName name="cock15">[6]Rates!$E$202</definedName>
    <definedName name="cock25">[6]Rates!$E$203</definedName>
    <definedName name="cock50">[6]Rates!$E$204</definedName>
    <definedName name="cpier">[2]Rates!$E$126</definedName>
    <definedName name="CS" localSheetId="3">#REF!</definedName>
    <definedName name="CS">#REF!</definedName>
    <definedName name="cslab">[6]Rates!$E$124</definedName>
    <definedName name="curve">[2]Rates!$E$127</definedName>
    <definedName name="cytz1">[6]Rates!$E$273</definedName>
    <definedName name="data1" localSheetId="3">#REF!</definedName>
    <definedName name="data1">#REF!</definedName>
    <definedName name="data10" localSheetId="3">#REF!</definedName>
    <definedName name="data10">#REF!</definedName>
    <definedName name="data11" localSheetId="3">#REF!</definedName>
    <definedName name="data11">#REF!</definedName>
    <definedName name="data12" localSheetId="3">#REF!</definedName>
    <definedName name="data12">#REF!</definedName>
    <definedName name="data13" localSheetId="3">#REF!</definedName>
    <definedName name="data13">#REF!</definedName>
    <definedName name="data14" localSheetId="3">#REF!</definedName>
    <definedName name="data14">#REF!</definedName>
    <definedName name="data15" localSheetId="3">#REF!</definedName>
    <definedName name="data15">#REF!</definedName>
    <definedName name="data16" localSheetId="3">#REF!</definedName>
    <definedName name="data16">#REF!</definedName>
    <definedName name="data17" localSheetId="3">#REF!</definedName>
    <definedName name="data17">#REF!</definedName>
    <definedName name="data18" localSheetId="3">#REF!</definedName>
    <definedName name="data18">#REF!</definedName>
    <definedName name="data19" localSheetId="3">#REF!</definedName>
    <definedName name="data19">#REF!</definedName>
    <definedName name="data2" localSheetId="3">#REF!</definedName>
    <definedName name="data2">#REF!</definedName>
    <definedName name="data20" localSheetId="3">#REF!</definedName>
    <definedName name="data20">#REF!</definedName>
    <definedName name="data21" localSheetId="3">#REF!</definedName>
    <definedName name="data21">#REF!</definedName>
    <definedName name="data22" localSheetId="3">#REF!</definedName>
    <definedName name="data22">#REF!</definedName>
    <definedName name="data23" localSheetId="3">#REF!</definedName>
    <definedName name="data23">#REF!</definedName>
    <definedName name="data24" localSheetId="3">#REF!</definedName>
    <definedName name="data24">#REF!</definedName>
    <definedName name="data25" localSheetId="3">#REF!</definedName>
    <definedName name="data25">#REF!</definedName>
    <definedName name="data26" localSheetId="3">#REF!</definedName>
    <definedName name="data26">#REF!</definedName>
    <definedName name="data27" localSheetId="3">#REF!</definedName>
    <definedName name="data27">#REF!</definedName>
    <definedName name="data28" localSheetId="3">#REF!</definedName>
    <definedName name="data28">#REF!</definedName>
    <definedName name="data29" localSheetId="3">#REF!</definedName>
    <definedName name="data29">#REF!</definedName>
    <definedName name="data3" localSheetId="3">#REF!</definedName>
    <definedName name="data3">#REF!</definedName>
    <definedName name="data30" localSheetId="3">#REF!</definedName>
    <definedName name="data30">#REF!</definedName>
    <definedName name="data31" localSheetId="3">#REF!</definedName>
    <definedName name="data31">#REF!</definedName>
    <definedName name="data32" localSheetId="3">#REF!</definedName>
    <definedName name="data32">#REF!</definedName>
    <definedName name="data33" localSheetId="3">#REF!</definedName>
    <definedName name="data33">#REF!</definedName>
    <definedName name="data34" localSheetId="3">#REF!</definedName>
    <definedName name="data34">#REF!</definedName>
    <definedName name="data35" localSheetId="3">#REF!</definedName>
    <definedName name="data35">#REF!</definedName>
    <definedName name="data36" localSheetId="3">#REF!</definedName>
    <definedName name="data36">#REF!</definedName>
    <definedName name="data37" localSheetId="3">#REF!</definedName>
    <definedName name="data37">#REF!</definedName>
    <definedName name="data38" localSheetId="3">#REF!</definedName>
    <definedName name="data38">#REF!</definedName>
    <definedName name="data39" localSheetId="3">#REF!</definedName>
    <definedName name="data39">#REF!</definedName>
    <definedName name="data4" localSheetId="3">#REF!</definedName>
    <definedName name="data4">#REF!</definedName>
    <definedName name="data40" localSheetId="3">#REF!</definedName>
    <definedName name="data40">#REF!</definedName>
    <definedName name="data41" localSheetId="3">#REF!</definedName>
    <definedName name="data41">#REF!</definedName>
    <definedName name="data42" localSheetId="3">#REF!</definedName>
    <definedName name="data42">#REF!</definedName>
    <definedName name="data43" localSheetId="3">#REF!</definedName>
    <definedName name="data43">#REF!</definedName>
    <definedName name="data44" localSheetId="3">#REF!</definedName>
    <definedName name="data44">#REF!</definedName>
    <definedName name="data45" localSheetId="3">#REF!</definedName>
    <definedName name="data45">#REF!</definedName>
    <definedName name="data46" localSheetId="3">#REF!</definedName>
    <definedName name="data46">#REF!</definedName>
    <definedName name="data47" localSheetId="3">#REF!</definedName>
    <definedName name="data47">#REF!</definedName>
    <definedName name="data48" localSheetId="3">#REF!</definedName>
    <definedName name="data48">#REF!</definedName>
    <definedName name="data49" localSheetId="3">#REF!</definedName>
    <definedName name="data49">#REF!</definedName>
    <definedName name="data5" localSheetId="3">#REF!</definedName>
    <definedName name="data5">#REF!</definedName>
    <definedName name="data50" localSheetId="3">#REF!</definedName>
    <definedName name="data50">#REF!</definedName>
    <definedName name="data51" localSheetId="3">#REF!</definedName>
    <definedName name="data51">#REF!</definedName>
    <definedName name="data52" localSheetId="3">#REF!</definedName>
    <definedName name="data52">#REF!</definedName>
    <definedName name="data53" localSheetId="3">#REF!</definedName>
    <definedName name="data53">#REF!</definedName>
    <definedName name="data54" localSheetId="3">#REF!</definedName>
    <definedName name="data54">#REF!</definedName>
    <definedName name="data55" localSheetId="3">#REF!</definedName>
    <definedName name="data55">#REF!</definedName>
    <definedName name="data56" localSheetId="3">#REF!</definedName>
    <definedName name="data56">#REF!</definedName>
    <definedName name="data57" localSheetId="3">#REF!</definedName>
    <definedName name="data57">#REF!</definedName>
    <definedName name="data58" localSheetId="3">#REF!</definedName>
    <definedName name="data58">#REF!</definedName>
    <definedName name="data59" localSheetId="3">#REF!</definedName>
    <definedName name="data59">#REF!</definedName>
    <definedName name="data6" localSheetId="3">#REF!</definedName>
    <definedName name="data6">#REF!</definedName>
    <definedName name="data60" localSheetId="3">#REF!</definedName>
    <definedName name="data60">#REF!</definedName>
    <definedName name="data61" localSheetId="3">#REF!</definedName>
    <definedName name="data61">#REF!</definedName>
    <definedName name="data62" localSheetId="3">#REF!</definedName>
    <definedName name="data62">#REF!</definedName>
    <definedName name="data63" localSheetId="3">#REF!</definedName>
    <definedName name="data63">#REF!</definedName>
    <definedName name="data64" localSheetId="3">#REF!</definedName>
    <definedName name="data64">#REF!</definedName>
    <definedName name="data65" localSheetId="3">#REF!</definedName>
    <definedName name="data65">#REF!</definedName>
    <definedName name="data66" localSheetId="3">#REF!</definedName>
    <definedName name="data66">#REF!</definedName>
    <definedName name="data67" localSheetId="3">#REF!</definedName>
    <definedName name="data67">#REF!</definedName>
    <definedName name="data68" localSheetId="3">#REF!</definedName>
    <definedName name="data68">#REF!</definedName>
    <definedName name="data69" localSheetId="3">#REF!</definedName>
    <definedName name="data69">#REF!</definedName>
    <definedName name="data7" localSheetId="3">#REF!</definedName>
    <definedName name="data7">#REF!</definedName>
    <definedName name="data70" localSheetId="3">#REF!</definedName>
    <definedName name="data70">#REF!</definedName>
    <definedName name="data8" localSheetId="3">#REF!</definedName>
    <definedName name="data8">#REF!</definedName>
    <definedName name="data9" localSheetId="3">#REF!</definedName>
    <definedName name="data9">#REF!</definedName>
    <definedName name="_xlnm.Database" localSheetId="3">#REF!</definedName>
    <definedName name="_xlnm.Database">#REF!</definedName>
    <definedName name="dc" localSheetId="3">#REF!</definedName>
    <definedName name="dc">#REF!</definedName>
    <definedName name="DEMOLITION" localSheetId="3">#REF!</definedName>
    <definedName name="DEMOLITION">#REF!</definedName>
    <definedName name="df" localSheetId="3">#REF!</definedName>
    <definedName name="df">#REF!</definedName>
    <definedName name="DF_1">[9]Daily!$I$2</definedName>
    <definedName name="DF_2">[9]Daily!$J$2</definedName>
    <definedName name="DF_3">[9]Daily!$K$2</definedName>
    <definedName name="DF_4">[9]Daily!$L$2</definedName>
    <definedName name="DF_5">[9]Daily!$M$2</definedName>
    <definedName name="dfb" localSheetId="3">#REF!</definedName>
    <definedName name="dfb">#REF!</definedName>
    <definedName name="dfgh" localSheetId="3">#REF!</definedName>
    <definedName name="dfgh">#REF!</definedName>
    <definedName name="dfhcd" localSheetId="3">#REF!</definedName>
    <definedName name="dfhcd">#REF!</definedName>
    <definedName name="dfhn" localSheetId="3">#REF!</definedName>
    <definedName name="dfhn">#REF!</definedName>
    <definedName name="dfhv" localSheetId="3">#REF!</definedName>
    <definedName name="dfhv">#REF!</definedName>
    <definedName name="dflt1">'[12]Customize Your Invoice'!$E$22</definedName>
    <definedName name="dflt2" localSheetId="3">#REF!</definedName>
    <definedName name="dflt2">#REF!</definedName>
    <definedName name="dflt3" localSheetId="3">#REF!</definedName>
    <definedName name="dflt3">#REF!</definedName>
    <definedName name="dflt4">'[12]Customize Your Invoice'!$E$26</definedName>
    <definedName name="dflt5" localSheetId="3">#REF!</definedName>
    <definedName name="dflt5">#REF!</definedName>
    <definedName name="dflt6" localSheetId="3">#REF!</definedName>
    <definedName name="dflt6">#REF!</definedName>
    <definedName name="dflt7" localSheetId="3">#REF!</definedName>
    <definedName name="dflt7">#REF!</definedName>
    <definedName name="dfngh" localSheetId="3">#REF!</definedName>
    <definedName name="dfngh">#REF!</definedName>
    <definedName name="DG_COLOR" localSheetId="3">#REF!</definedName>
    <definedName name="DG_COLOR">#REF!</definedName>
    <definedName name="DG_COLOR_CODE" localSheetId="3">#REF!</definedName>
    <definedName name="DG_COLOR_CODE">#REF!</definedName>
    <definedName name="dhgb" localSheetId="3">#REF!</definedName>
    <definedName name="dhgb">#REF!</definedName>
    <definedName name="display_area_1" localSheetId="3">#REF!</definedName>
    <definedName name="display_area_1">#REF!</definedName>
    <definedName name="display_area_2" localSheetId="3">#REF!</definedName>
    <definedName name="display_area_2">#REF!</definedName>
    <definedName name="drtydrhvdgtr" localSheetId="3">#REF!</definedName>
    <definedName name="drtydrhvdgtr">#REF!</definedName>
    <definedName name="dsfcsgs" localSheetId="3">#REF!</definedName>
    <definedName name="dsfcsgs">#REF!</definedName>
    <definedName name="ed" localSheetId="3">#REF!</definedName>
    <definedName name="ed">#REF!</definedName>
    <definedName name="ERFRVDV" localSheetId="3">'[10]Irrigation Canals Details'!#REF!</definedName>
    <definedName name="ERFRVDV">'[10]Irrigation Canals Details'!#REF!</definedName>
    <definedName name="erg" localSheetId="3">#REF!</definedName>
    <definedName name="erg">#REF!</definedName>
    <definedName name="ESTIMATE" localSheetId="3">#REF!</definedName>
    <definedName name="ESTIMATE">#REF!</definedName>
    <definedName name="ewrg" localSheetId="3">#REF!</definedName>
    <definedName name="ewrg">#REF!</definedName>
    <definedName name="ewrgc" localSheetId="3">#REF!</definedName>
    <definedName name="ewrgc">#REF!</definedName>
    <definedName name="f150d20">[6]Rates!$E$67</definedName>
    <definedName name="fcbbg" localSheetId="3">#REF!</definedName>
    <definedName name="fcbbg">#REF!</definedName>
    <definedName name="fcdh" localSheetId="3">#REF!</definedName>
    <definedName name="fcdh">#REF!</definedName>
    <definedName name="fcv" localSheetId="3">#REF!</definedName>
    <definedName name="fcv">#REF!</definedName>
    <definedName name="fczt">[6]Rates!$E$264</definedName>
    <definedName name="fdgc" localSheetId="3">#REF!</definedName>
    <definedName name="fdgc">#REF!</definedName>
    <definedName name="fgcvnbfg" localSheetId="3">#REF!</definedName>
    <definedName name="fgcvnbfg">#REF!</definedName>
    <definedName name="fghnb" localSheetId="3">#REF!</definedName>
    <definedName name="fghnb">#REF!</definedName>
    <definedName name="fh" localSheetId="3">#REF!</definedName>
    <definedName name="fh">#REF!</definedName>
    <definedName name="fine1">[2]Rates!$E$137</definedName>
    <definedName name="fine2">[6]Rates!$E$135</definedName>
    <definedName name="fine3">[2]Rates!$E$139</definedName>
    <definedName name="fine4">[6]Rates!$E$137</definedName>
    <definedName name="fire">[6]Rates!$E$317</definedName>
    <definedName name="fjg" localSheetId="3">#REF!</definedName>
    <definedName name="fjg">#REF!</definedName>
    <definedName name="fvgh" localSheetId="3">#REF!</definedName>
    <definedName name="fvgh">#REF!</definedName>
    <definedName name="fvnhb" localSheetId="3">#REF!</definedName>
    <definedName name="fvnhb">#REF!</definedName>
    <definedName name="gbhj" localSheetId="3">#REF!</definedName>
    <definedName name="gbhj">#REF!</definedName>
    <definedName name="GENERAL" localSheetId="3">#REF!</definedName>
    <definedName name="GENERAL">#REF!</definedName>
    <definedName name="gfnn" localSheetId="3">#REF!</definedName>
    <definedName name="gfnn">#REF!</definedName>
    <definedName name="gfvh" localSheetId="3">#REF!</definedName>
    <definedName name="gfvh">#REF!</definedName>
    <definedName name="ggg">[2]Rates!$E$119</definedName>
    <definedName name="ghkn" localSheetId="3">#REF!</definedName>
    <definedName name="ghkn">#REF!</definedName>
    <definedName name="gjin">[2]Rates!$E$143</definedName>
    <definedName name="gjina">[2]Rates!$E$143</definedName>
    <definedName name="gkb" localSheetId="3">#REF!</definedName>
    <definedName name="gkb">#REF!</definedName>
    <definedName name="gkh" localSheetId="3">#REF!</definedName>
    <definedName name="gkh">#REF!</definedName>
    <definedName name="gmsp15">[6]Rates!$E$43</definedName>
    <definedName name="gmsp25">[6]Rates!$E$44</definedName>
    <definedName name="gmsp50">[6]Rates!$E$45</definedName>
    <definedName name="GROUNDCOVER" localSheetId="3">#REF!</definedName>
    <definedName name="GROUNDCOVER">#REF!</definedName>
    <definedName name="GROUNDCOVER_1GAL" localSheetId="3">#REF!</definedName>
    <definedName name="GROUNDCOVER_1GAL">#REF!</definedName>
    <definedName name="GROUNDCOVER_5GAL" localSheetId="3">#REF!</definedName>
    <definedName name="GROUNDCOVER_5GAL">#REF!</definedName>
    <definedName name="GROUNDCOVER_FLAT" localSheetId="3">#REF!</definedName>
    <definedName name="GROUNDCOVER_FLAT">#REF!</definedName>
    <definedName name="gyukb" localSheetId="3">#REF!</definedName>
    <definedName name="gyukb">#REF!</definedName>
    <definedName name="hgfb" localSheetId="3">#REF!</definedName>
    <definedName name="hgfb">#REF!</definedName>
    <definedName name="hgjmhn" localSheetId="3">#REF!</definedName>
    <definedName name="hgjmhn">#REF!</definedName>
    <definedName name="hh">'[8]#REF'!$A$1:$F$497</definedName>
    <definedName name="hhhhhhh" localSheetId="3">#REF!</definedName>
    <definedName name="hhhhhhh">#REF!</definedName>
    <definedName name="hhyuj" localSheetId="3">#REF!</definedName>
    <definedName name="hhyuj">#REF!</definedName>
    <definedName name="hiljk" localSheetId="3">#REF!</definedName>
    <definedName name="hiljk">#REF!</definedName>
    <definedName name="hjmn" localSheetId="3">#REF!</definedName>
    <definedName name="hjmn">#REF!</definedName>
    <definedName name="hxs">[2]Rates!$L$12</definedName>
    <definedName name="hxsa">[2]Rates!$L$12</definedName>
    <definedName name="hyt" localSheetId="3">#REF!</definedName>
    <definedName name="hyt">#REF!</definedName>
    <definedName name="hytg" localSheetId="3">#REF!</definedName>
    <definedName name="hytg">#REF!</definedName>
    <definedName name="i" localSheetId="3">#REF!</definedName>
    <definedName name="i">#REF!</definedName>
    <definedName name="iiiiii" localSheetId="3">'[10]Irrigation Canals Details'!#REF!</definedName>
    <definedName name="iiiiii">'[10]Irrigation Canals Details'!#REF!</definedName>
    <definedName name="IRRIGATION" localSheetId="3">#REF!</definedName>
    <definedName name="IRRIGATION">#REF!</definedName>
    <definedName name="IRRIGATION_CANAL" localSheetId="3">'[10]Irrigation Canals Details'!#REF!</definedName>
    <definedName name="IRRIGATION_CANAL">'[10]Irrigation Canals Details'!#REF!</definedName>
    <definedName name="ITEM_DEMOLITION" localSheetId="3">#REF!</definedName>
    <definedName name="ITEM_DEMOLITION">#REF!</definedName>
    <definedName name="ITEM_FENCING" localSheetId="3">#REF!</definedName>
    <definedName name="ITEM_FENCING">#REF!</definedName>
    <definedName name="ITEM_FURNISH" localSheetId="3">#REF!</definedName>
    <definedName name="ITEM_FURNISH">#REF!</definedName>
    <definedName name="ITEM_GRADING" localSheetId="3">#REF!</definedName>
    <definedName name="ITEM_GRADING">#REF!</definedName>
    <definedName name="ITEM_HARDSCAPE" localSheetId="3">#REF!</definedName>
    <definedName name="ITEM_HARDSCAPE">#REF!</definedName>
    <definedName name="ITEM_IRRIGATION" localSheetId="3">#REF!</definedName>
    <definedName name="ITEM_IRRIGATION">#REF!</definedName>
    <definedName name="ITEM_LANDSCAPE" localSheetId="3">#REF!</definedName>
    <definedName name="ITEM_LANDSCAPE">#REF!</definedName>
    <definedName name="ITEM_NO" localSheetId="3">#REF!</definedName>
    <definedName name="ITEM_NO">#REF!</definedName>
    <definedName name="ITEM_PROJECT" localSheetId="3">#REF!</definedName>
    <definedName name="ITEM_PROJECT">#REF!</definedName>
    <definedName name="ITEM_WALLS" localSheetId="3">#REF!</definedName>
    <definedName name="ITEM_WALLS">#REF!</definedName>
    <definedName name="jhpd">[6]Rates!$E$269</definedName>
    <definedName name="jj" localSheetId="3">#REF!</definedName>
    <definedName name="jj">#REF!</definedName>
    <definedName name="KO" localSheetId="3">#REF!</definedName>
    <definedName name="KO">#REF!</definedName>
    <definedName name="l" localSheetId="3">#REF!</definedName>
    <definedName name="l">#REF!</definedName>
    <definedName name="LANDSCAPE" localSheetId="3">#REF!</definedName>
    <definedName name="LANDSCAPE">#REF!</definedName>
    <definedName name="LANDSCAPE_CONTINGENCY" localSheetId="3">#REF!</definedName>
    <definedName name="LANDSCAPE_CONTINGENCY">#REF!</definedName>
    <definedName name="LANDSCAPE_CONTINGENCY_VALUE" localSheetId="3">#REF!</definedName>
    <definedName name="LANDSCAPE_CONTINGENCY_VALUE">#REF!</definedName>
    <definedName name="LANDSCAPE_INCIDENTALS" localSheetId="3">#REF!</definedName>
    <definedName name="LANDSCAPE_INCIDENTALS">#REF!</definedName>
    <definedName name="LEF_1">[9]Daily!$I$4</definedName>
    <definedName name="LEF_2">[9]Daily!$J$4</definedName>
    <definedName name="LEF_3">[9]Daily!$K$4</definedName>
    <definedName name="LEF_4">[9]Daily!$L$4</definedName>
    <definedName name="LEF_5">[9]Daily!$M$4</definedName>
    <definedName name="LOC" localSheetId="3">#REF!</definedName>
    <definedName name="LOC">#REF!</definedName>
    <definedName name="LRF_1">[9]Daily!$I$3</definedName>
    <definedName name="LRF_2">[9]Daily!$J$3</definedName>
    <definedName name="LRF_3">[9]Daily!$K$3</definedName>
    <definedName name="LRF_4">[9]Daily!$L$3</definedName>
    <definedName name="LRF_5">[9]Daily!$M$3</definedName>
    <definedName name="LTR" localSheetId="3">#REF!</definedName>
    <definedName name="LTR">#REF!</definedName>
    <definedName name="male" localSheetId="3">#REF!</definedName>
    <definedName name="male">#REF!</definedName>
    <definedName name="Material" localSheetId="3">[10]Curverture!#REF!</definedName>
    <definedName name="Material">[10]Curverture!#REF!</definedName>
    <definedName name="mesh142">[2]Rates!$E$144</definedName>
    <definedName name="mesh150">[2]Rates!$E$144</definedName>
    <definedName name="mkhl">[6]Rates!$J$1</definedName>
    <definedName name="Monthly_Average" localSheetId="3">#REF!</definedName>
    <definedName name="Monthly_Average">#REF!</definedName>
    <definedName name="newdatabase" localSheetId="3">#REF!</definedName>
    <definedName name="newdatabase">#REF!</definedName>
    <definedName name="nhb" localSheetId="3">#REF!</definedName>
    <definedName name="nhb">#REF!</definedName>
    <definedName name="NO" localSheetId="3">#REF!</definedName>
    <definedName name="NO">#REF!</definedName>
    <definedName name="nother" localSheetId="3">[10]Curverture!#REF!</definedName>
    <definedName name="nother">[10]Curverture!#REF!</definedName>
    <definedName name="NS" localSheetId="3">#REF!</definedName>
    <definedName name="NS">#REF!</definedName>
    <definedName name="OIMNJJHN" localSheetId="3">#REF!</definedName>
    <definedName name="OIMNJJHN">#REF!</definedName>
    <definedName name="oko">[6]Rates!$J$11</definedName>
    <definedName name="old" localSheetId="3">#REF!</definedName>
    <definedName name="old">#REF!</definedName>
    <definedName name="pcp">[6]Rates!$E$259</definedName>
    <definedName name="PD" localSheetId="3">#REF!</definedName>
    <definedName name="PD">#REF!</definedName>
    <definedName name="PDc" localSheetId="3">#REF!</definedName>
    <definedName name="PDc">#REF!</definedName>
    <definedName name="pppppppppppppppppppp" localSheetId="3">#REF!</definedName>
    <definedName name="pppppppppppppppppppp">#REF!</definedName>
    <definedName name="_xlnm.Print_Area" localSheetId="4">'Dist - Tank to WK 3'!$A$1:$AD$169</definedName>
    <definedName name="_xlnm.Print_Area" localSheetId="2">'Pump Design'!#REF!</definedName>
    <definedName name="_xlnm.Print_Area" localSheetId="3">'Rising Main  - Tank &amp; WK 2'!$A$1:$AD$139</definedName>
    <definedName name="PROJECT_CONTINGENCY" localSheetId="3">#REF!</definedName>
    <definedName name="PROJECT_CONTINGENCY">#REF!</definedName>
    <definedName name="Project_Name" localSheetId="3">#REF!</definedName>
    <definedName name="Project_Name">#REF!</definedName>
    <definedName name="Project_Number" localSheetId="3">#REF!</definedName>
    <definedName name="Project_Number">#REF!</definedName>
    <definedName name="Project_Phase" localSheetId="3">#REF!</definedName>
    <definedName name="Project_Phase">#REF!</definedName>
    <definedName name="PROJECT_SUBTOTAL" localSheetId="3">#REF!</definedName>
    <definedName name="PROJECT_SUBTOTAL">#REF!</definedName>
    <definedName name="PROJECT_TOTAL" localSheetId="3">#REF!</definedName>
    <definedName name="PROJECT_TOTAL">#REF!</definedName>
    <definedName name="PV">[6]Rates!$E$126</definedName>
    <definedName name="q" localSheetId="3">#REF!</definedName>
    <definedName name="q">#REF!</definedName>
    <definedName name="qzqzqz10" localSheetId="3">#REF!</definedName>
    <definedName name="qzqzqz10">#REF!</definedName>
    <definedName name="qzqzqz11" localSheetId="3">#REF!</definedName>
    <definedName name="qzqzqz11">#REF!</definedName>
    <definedName name="qzqzqz12" localSheetId="3">#REF!</definedName>
    <definedName name="qzqzqz12">#REF!</definedName>
    <definedName name="qzqzqz13" localSheetId="3">#REF!</definedName>
    <definedName name="qzqzqz13">#REF!</definedName>
    <definedName name="qzqzqz14" localSheetId="3">#REF!</definedName>
    <definedName name="qzqzqz14">#REF!</definedName>
    <definedName name="qzqzqz15" localSheetId="3">#REF!</definedName>
    <definedName name="qzqzqz15">#REF!</definedName>
    <definedName name="qzqzqz16" localSheetId="3">#REF!</definedName>
    <definedName name="qzqzqz16">#REF!</definedName>
    <definedName name="qzqzqz17" localSheetId="3">#REF!</definedName>
    <definedName name="qzqzqz17">#REF!</definedName>
    <definedName name="qzqzqz18" localSheetId="3">#REF!</definedName>
    <definedName name="qzqzqz18">#REF!</definedName>
    <definedName name="qzqzqz19" localSheetId="3">#REF!</definedName>
    <definedName name="qzqzqz19">#REF!</definedName>
    <definedName name="qzqzqz20" localSheetId="3">#REF!</definedName>
    <definedName name="qzqzqz20">#REF!</definedName>
    <definedName name="qzqzqz21" localSheetId="3">#REF!</definedName>
    <definedName name="qzqzqz21">#REF!</definedName>
    <definedName name="qzqzqz22" localSheetId="3">#REF!</definedName>
    <definedName name="qzqzqz22">#REF!</definedName>
    <definedName name="qzqzqz23" localSheetId="3">#REF!</definedName>
    <definedName name="qzqzqz23">#REF!</definedName>
    <definedName name="qzqzqz24" localSheetId="3">#REF!</definedName>
    <definedName name="qzqzqz24">#REF!</definedName>
    <definedName name="qzqzqz25" localSheetId="3">#REF!</definedName>
    <definedName name="qzqzqz25">#REF!</definedName>
    <definedName name="qzqzqz26" localSheetId="3">#REF!</definedName>
    <definedName name="qzqzqz26">#REF!</definedName>
    <definedName name="qzqzqz27" localSheetId="3">#REF!</definedName>
    <definedName name="qzqzqz27">#REF!</definedName>
    <definedName name="qzqzqz28" localSheetId="3">#REF!</definedName>
    <definedName name="qzqzqz28">#REF!</definedName>
    <definedName name="qzqzqz29" localSheetId="3">#REF!</definedName>
    <definedName name="qzqzqz29">#REF!</definedName>
    <definedName name="qzqzqz30" localSheetId="3">#REF!</definedName>
    <definedName name="qzqzqz30">#REF!</definedName>
    <definedName name="qzqzqz31" localSheetId="3">#REF!</definedName>
    <definedName name="qzqzqz31">#REF!</definedName>
    <definedName name="qzqzqz32" localSheetId="3">#REF!</definedName>
    <definedName name="qzqzqz32">#REF!</definedName>
    <definedName name="qzqzqz6" localSheetId="3">#REF!</definedName>
    <definedName name="qzqzqz6">#REF!</definedName>
    <definedName name="qzqzqz7" localSheetId="3">#REF!</definedName>
    <definedName name="qzqzqz7">#REF!</definedName>
    <definedName name="qzqzqz8" localSheetId="3">#REF!</definedName>
    <definedName name="qzqzqz8">#REF!</definedName>
    <definedName name="qzqzqz9" localSheetId="3">#REF!</definedName>
    <definedName name="qzqzqz9">#REF!</definedName>
    <definedName name="rgqb">[2]Rates!$E$253</definedName>
    <definedName name="rgqb1">[2]Rates!$E$253</definedName>
    <definedName name="rgwc">[2]Rates!$E$256</definedName>
    <definedName name="rgwcc">[2]Rates!$E$256</definedName>
    <definedName name="rgwt">[6]Rates!$E$261</definedName>
    <definedName name="rh" localSheetId="3">#REF!</definedName>
    <definedName name="rh">#REF!</definedName>
    <definedName name="rocka">[6]Rates!$E$112</definedName>
    <definedName name="rockb">[6]Rates!$E$113</definedName>
    <definedName name="rockc">[6]Rates!$E$114</definedName>
    <definedName name="rough">[6]Rates!$E$133</definedName>
    <definedName name="rt" localSheetId="3">#REF!</definedName>
    <definedName name="rt">#REF!</definedName>
    <definedName name="rth" localSheetId="3">#REF!</definedName>
    <definedName name="rth">#REF!</definedName>
    <definedName name="rthg" localSheetId="3">#REF!</definedName>
    <definedName name="rthg">#REF!</definedName>
    <definedName name="rtr" localSheetId="3">#REF!</definedName>
    <definedName name="rtr">#REF!</definedName>
    <definedName name="S.R.MAIN" localSheetId="3">#REF!</definedName>
    <definedName name="S.R.MAIN">#REF!</definedName>
    <definedName name="safx" localSheetId="3">#REF!</definedName>
    <definedName name="safx">#REF!</definedName>
    <definedName name="saxd">'[8]#REF'!$A$1:$F$497</definedName>
    <definedName name="scf" localSheetId="3">#REF!</definedName>
    <definedName name="scf">#REF!</definedName>
    <definedName name="sdc" localSheetId="3">#REF!</definedName>
    <definedName name="sdc">#REF!</definedName>
    <definedName name="sdf" localSheetId="3">#REF!</definedName>
    <definedName name="sdf">#REF!</definedName>
    <definedName name="sergcb" localSheetId="3">#REF!</definedName>
    <definedName name="sergcb">#REF!</definedName>
    <definedName name="SHARED_FORMULA_0">#N/A</definedName>
    <definedName name="SHARED_FORMULA_1">#N/A</definedName>
    <definedName name="SHARED_FORMULA_10">#N/A</definedName>
    <definedName name="SHARED_FORMULA_100">#N/A</definedName>
    <definedName name="SHARED_FORMULA_101">#N/A</definedName>
    <definedName name="SHARED_FORMULA_102">#N/A</definedName>
    <definedName name="SHARED_FORMULA_103">#N/A</definedName>
    <definedName name="SHARED_FORMULA_104">#N/A</definedName>
    <definedName name="SHARED_FORMULA_105">#N/A</definedName>
    <definedName name="SHARED_FORMULA_106">#N/A</definedName>
    <definedName name="SHARED_FORMULA_107">#N/A</definedName>
    <definedName name="SHARED_FORMULA_108">#N/A</definedName>
    <definedName name="SHARED_FORMULA_109">#N/A</definedName>
    <definedName name="SHARED_FORMULA_11">#N/A</definedName>
    <definedName name="SHARED_FORMULA_110">#N/A</definedName>
    <definedName name="SHARED_FORMULA_111">#N/A</definedName>
    <definedName name="SHARED_FORMULA_112">#N/A</definedName>
    <definedName name="SHARED_FORMULA_113">#N/A</definedName>
    <definedName name="SHARED_FORMULA_114">#N/A</definedName>
    <definedName name="SHARED_FORMULA_115">#N/A</definedName>
    <definedName name="SHARED_FORMULA_116">#N/A</definedName>
    <definedName name="SHARED_FORMULA_117">#N/A</definedName>
    <definedName name="SHARED_FORMULA_118">#N/A</definedName>
    <definedName name="SHARED_FORMULA_119">#N/A</definedName>
    <definedName name="SHARED_FORMULA_12">#N/A</definedName>
    <definedName name="SHARED_FORMULA_120">#N/A</definedName>
    <definedName name="SHARED_FORMULA_121">#N/A</definedName>
    <definedName name="SHARED_FORMULA_122">#N/A</definedName>
    <definedName name="SHARED_FORMULA_123">#N/A</definedName>
    <definedName name="SHARED_FORMULA_124">#N/A</definedName>
    <definedName name="SHARED_FORMULA_125">#N/A</definedName>
    <definedName name="SHARED_FORMULA_126">#N/A</definedName>
    <definedName name="SHARED_FORMULA_127">#N/A</definedName>
    <definedName name="SHARED_FORMULA_128">#N/A</definedName>
    <definedName name="SHARED_FORMULA_129">#N/A</definedName>
    <definedName name="SHARED_FORMULA_13">#N/A</definedName>
    <definedName name="SHARED_FORMULA_130">#N/A</definedName>
    <definedName name="SHARED_FORMULA_131">#N/A</definedName>
    <definedName name="SHARED_FORMULA_132">#N/A</definedName>
    <definedName name="SHARED_FORMULA_133">#N/A</definedName>
    <definedName name="SHARED_FORMULA_134">#N/A</definedName>
    <definedName name="SHARED_FORMULA_135">#N/A</definedName>
    <definedName name="SHARED_FORMULA_136">#N/A</definedName>
    <definedName name="SHARED_FORMULA_137">#N/A</definedName>
    <definedName name="SHARED_FORMULA_138">#N/A</definedName>
    <definedName name="SHARED_FORMULA_139">#N/A</definedName>
    <definedName name="SHARED_FORMULA_14">#N/A</definedName>
    <definedName name="SHARED_FORMULA_140">#N/A</definedName>
    <definedName name="SHARED_FORMULA_141">#N/A</definedName>
    <definedName name="SHARED_FORMULA_142">#N/A</definedName>
    <definedName name="SHARED_FORMULA_143">#N/A</definedName>
    <definedName name="SHARED_FORMULA_144">#N/A</definedName>
    <definedName name="SHARED_FORMULA_145">#N/A</definedName>
    <definedName name="SHARED_FORMULA_146">#N/A</definedName>
    <definedName name="SHARED_FORMULA_147">#N/A</definedName>
    <definedName name="SHARED_FORMULA_148">#N/A</definedName>
    <definedName name="SHARED_FORMULA_149">#N/A</definedName>
    <definedName name="SHARED_FORMULA_15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54">#N/A</definedName>
    <definedName name="SHARED_FORMULA_155">#N/A</definedName>
    <definedName name="SHARED_FORMULA_156">#N/A</definedName>
    <definedName name="SHARED_FORMULA_157">#N/A</definedName>
    <definedName name="SHARED_FORMULA_158">#N/A</definedName>
    <definedName name="SHARED_FORMULA_159">#N/A</definedName>
    <definedName name="SHARED_FORMULA_16">#N/A</definedName>
    <definedName name="SHARED_FORMULA_160">#N/A</definedName>
    <definedName name="SHARED_FORMULA_161">#N/A</definedName>
    <definedName name="SHARED_FORMULA_162">#N/A</definedName>
    <definedName name="SHARED_FORMULA_163">#N/A</definedName>
    <definedName name="SHARED_FORMULA_164">#N/A</definedName>
    <definedName name="SHARED_FORMULA_165">#N/A</definedName>
    <definedName name="SHARED_FORMULA_166">#N/A</definedName>
    <definedName name="SHARED_FORMULA_167">#N/A</definedName>
    <definedName name="SHARED_FORMULA_168">#N/A</definedName>
    <definedName name="SHARED_FORMULA_169">#N/A</definedName>
    <definedName name="SHARED_FORMULA_17">#N/A</definedName>
    <definedName name="SHARED_FORMULA_170">#N/A</definedName>
    <definedName name="SHARED_FORMULA_171">#N/A</definedName>
    <definedName name="SHARED_FORMULA_172">#N/A</definedName>
    <definedName name="SHARED_FORMULA_173">#N/A</definedName>
    <definedName name="SHARED_FORMULA_174">#N/A</definedName>
    <definedName name="SHARED_FORMULA_175">#N/A</definedName>
    <definedName name="SHARED_FORMULA_176">#N/A</definedName>
    <definedName name="SHARED_FORMULA_177">#N/A</definedName>
    <definedName name="SHARED_FORMULA_178">#N/A</definedName>
    <definedName name="SHARED_FORMULA_179">#N/A</definedName>
    <definedName name="SHARED_FORMULA_18">#N/A</definedName>
    <definedName name="SHARED_FORMULA_180">#N/A</definedName>
    <definedName name="SHARED_FORMULA_181">#N/A</definedName>
    <definedName name="SHARED_FORMULA_182">#N/A</definedName>
    <definedName name="SHARED_FORMULA_183">#N/A</definedName>
    <definedName name="SHARED_FORMULA_184">#N/A</definedName>
    <definedName name="SHARED_FORMULA_185">#N/A</definedName>
    <definedName name="SHARED_FORMULA_186">#N/A</definedName>
    <definedName name="SHARED_FORMULA_187">#N/A</definedName>
    <definedName name="SHARED_FORMULA_188">#N/A</definedName>
    <definedName name="SHARED_FORMULA_189">#N/A</definedName>
    <definedName name="SHARED_FORMULA_19">#N/A</definedName>
    <definedName name="SHARED_FORMULA_190">#N/A</definedName>
    <definedName name="SHARED_FORMULA_191">#N/A</definedName>
    <definedName name="SHARED_FORMULA_192">#N/A</definedName>
    <definedName name="SHARED_FORMULA_193">#N/A</definedName>
    <definedName name="SHARED_FORMULA_194">#N/A</definedName>
    <definedName name="SHARED_FORMULA_195">#N/A</definedName>
    <definedName name="SHARED_FORMULA_196">#N/A</definedName>
    <definedName name="SHARED_FORMULA_197">#N/A</definedName>
    <definedName name="SHARED_FORMULA_198">#N/A</definedName>
    <definedName name="SHARED_FORMULA_199">#N/A</definedName>
    <definedName name="SHARED_FORMULA_2">#N/A</definedName>
    <definedName name="SHARED_FORMULA_20">#N/A</definedName>
    <definedName name="SHARED_FORMULA_200">#N/A</definedName>
    <definedName name="SHARED_FORMULA_201">#N/A</definedName>
    <definedName name="SHARED_FORMULA_202">#N/A</definedName>
    <definedName name="SHARED_FORMULA_203">#N/A</definedName>
    <definedName name="SHARED_FORMULA_204">#N/A</definedName>
    <definedName name="SHARED_FORMULA_205">#N/A</definedName>
    <definedName name="SHARED_FORMULA_206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67">#N/A</definedName>
    <definedName name="SHARED_FORMULA_68">#N/A</definedName>
    <definedName name="SHARED_FORMULA_69">#N/A</definedName>
    <definedName name="SHARED_FORMULA_7">#N/A</definedName>
    <definedName name="SHARED_FORMULA_70">#N/A</definedName>
    <definedName name="SHARED_FORMULA_71">#N/A</definedName>
    <definedName name="SHARED_FORMULA_72">#N/A</definedName>
    <definedName name="SHARED_FORMULA_73">#N/A</definedName>
    <definedName name="SHARED_FORMULA_74">#N/A</definedName>
    <definedName name="SHARED_FORMULA_75">#N/A</definedName>
    <definedName name="SHARED_FORMULA_76">#N/A</definedName>
    <definedName name="SHARED_FORMULA_77">#N/A</definedName>
    <definedName name="SHARED_FORMULA_78">#N/A</definedName>
    <definedName name="SHARED_FORMULA_79">#N/A</definedName>
    <definedName name="SHARED_FORMULA_8">#N/A</definedName>
    <definedName name="SHARED_FORMULA_80">#N/A</definedName>
    <definedName name="SHARED_FORMULA_81">#N/A</definedName>
    <definedName name="SHARED_FORMULA_82">#N/A</definedName>
    <definedName name="SHARED_FORMULA_83">#N/A</definedName>
    <definedName name="SHARED_FORMULA_84">#N/A</definedName>
    <definedName name="SHARED_FORMULA_85">#N/A</definedName>
    <definedName name="SHARED_FORMULA_86">#N/A</definedName>
    <definedName name="SHARED_FORMULA_87">#N/A</definedName>
    <definedName name="SHARED_FORMULA_88">#N/A</definedName>
    <definedName name="SHARED_FORMULA_89">#N/A</definedName>
    <definedName name="SHARED_FORMULA_9">#N/A</definedName>
    <definedName name="SHARED_FORMULA_90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ARED_FORMULA_97">#N/A</definedName>
    <definedName name="SHARED_FORMULA_98">#N/A</definedName>
    <definedName name="SHARED_FORMULA_99">#N/A</definedName>
    <definedName name="SHRUB" localSheetId="3">#REF!</definedName>
    <definedName name="SHRUB">#REF!</definedName>
    <definedName name="SHRUB_15GAL" localSheetId="3">#REF!</definedName>
    <definedName name="SHRUB_15GAL">#REF!</definedName>
    <definedName name="SHRUB_1GAL" localSheetId="3">#REF!</definedName>
    <definedName name="SHRUB_1GAL">#REF!</definedName>
    <definedName name="SHRUB_5GAL" localSheetId="3">#REF!</definedName>
    <definedName name="SHRUB_5GAL">#REF!</definedName>
    <definedName name="sluv100">[6]Rates!$E$233</definedName>
    <definedName name="sluv150">[6]Rates!$E$234</definedName>
    <definedName name="SOIL" localSheetId="3">#REF!</definedName>
    <definedName name="SOIL">#REF!</definedName>
    <definedName name="SOIL_FILL" localSheetId="3">#REF!</definedName>
    <definedName name="SOIL_FILL">#REF!</definedName>
    <definedName name="SOIL_PREPARED" localSheetId="3">#REF!</definedName>
    <definedName name="SOIL_PREPARED">#REF!</definedName>
    <definedName name="ss">[2]Rates!$E$117</definedName>
    <definedName name="SSSS" localSheetId="3">#REF!</definedName>
    <definedName name="SSSS">#REF!</definedName>
    <definedName name="StartLevel">[13]Daily!$F$3</definedName>
    <definedName name="STM1C" localSheetId="3">'[14] Canal Design Sheet'!#REF!</definedName>
    <definedName name="STM1C">'[14] Canal Design Sheet'!#REF!</definedName>
    <definedName name="SUBDEMOLITION" localSheetId="3">#REF!</definedName>
    <definedName name="SUBDEMOLITION">#REF!</definedName>
    <definedName name="SUBFENCING" localSheetId="3">#REF!</definedName>
    <definedName name="SUBFENCING">#REF!</definedName>
    <definedName name="SUBGRADING" localSheetId="3">#REF!</definedName>
    <definedName name="SUBGRADING">#REF!</definedName>
    <definedName name="SUBHARDSCAPE" localSheetId="3">#REF!</definedName>
    <definedName name="SUBHARDSCAPE">#REF!</definedName>
    <definedName name="SUBIRRIGATION" localSheetId="3">#REF!</definedName>
    <definedName name="SUBIRRIGATION">#REF!</definedName>
    <definedName name="SUBLANDSCAPE" localSheetId="3">#REF!</definedName>
    <definedName name="SUBLANDSCAPE">#REF!</definedName>
    <definedName name="SUBPLANTING" localSheetId="3">#REF!</definedName>
    <definedName name="SUBPLANTING">#REF!</definedName>
    <definedName name="SUFTU" localSheetId="3">#REF!</definedName>
    <definedName name="SUFTU">#REF!</definedName>
    <definedName name="SUM" localSheetId="3">#REF!</definedName>
    <definedName name="SUM">#REF!</definedName>
    <definedName name="SUMM" localSheetId="3">#REF!</definedName>
    <definedName name="SUMM">#REF!</definedName>
    <definedName name="t" localSheetId="3">#REF!</definedName>
    <definedName name="t">#REF!</definedName>
    <definedName name="tgms">[6]Rates!$E$107</definedName>
    <definedName name="TOT" localSheetId="3">#REF!</definedName>
    <definedName name="TOT">#REF!</definedName>
    <definedName name="trans">[6]Rates!$E$121</definedName>
    <definedName name="TREE" localSheetId="3">#REF!</definedName>
    <definedName name="TREE">#REF!</definedName>
    <definedName name="TREE_SPECIMEN" localSheetId="3">#REF!</definedName>
    <definedName name="TREE_SPECIMEN">#REF!</definedName>
    <definedName name="TREE_SPECIMEN_36BOX" localSheetId="3">#REF!</definedName>
    <definedName name="TREE_SPECIMEN_36BOX">#REF!</definedName>
    <definedName name="TREE_SPECIMEN_48BOX" localSheetId="3">#REF!</definedName>
    <definedName name="TREE_SPECIMEN_48BOX">#REF!</definedName>
    <definedName name="TREE_STANDARD" localSheetId="3">#REF!</definedName>
    <definedName name="TREE_STANDARD">#REF!</definedName>
    <definedName name="TREE_STANDARD_15GAL" localSheetId="3">#REF!</definedName>
    <definedName name="TREE_STANDARD_15GAL">#REF!</definedName>
    <definedName name="TREE_STANDARD_24BOX" localSheetId="3">#REF!</definedName>
    <definedName name="TREE_STANDARD_24BOX">#REF!</definedName>
    <definedName name="TREE_STANDARD_30BOX" localSheetId="3">#REF!</definedName>
    <definedName name="TREE_STANDARD_30BOX">#REF!</definedName>
    <definedName name="TREE_STANDARD_36BOX" localSheetId="3">#REF!</definedName>
    <definedName name="TREE_STANDARD_36BOX">#REF!</definedName>
    <definedName name="TREE_STANDARD_48BOX" localSheetId="3">#REF!</definedName>
    <definedName name="TREE_STANDARD_48BOX">#REF!</definedName>
    <definedName name="TREE_STANDARD_5GAL" localSheetId="3">#REF!</definedName>
    <definedName name="TREE_STANDARD_5GAL">#REF!</definedName>
    <definedName name="TREE_TRANSPLANT" localSheetId="3">#REF!</definedName>
    <definedName name="TREE_TRANSPLANT">#REF!</definedName>
    <definedName name="TREE_TRANSPLANT_36BOX" localSheetId="3">#REF!</definedName>
    <definedName name="TREE_TRANSPLANT_36BOX">#REF!</definedName>
    <definedName name="TREE_TRANSPLANT_48BOX" localSheetId="3">#REF!</definedName>
    <definedName name="TREE_TRANSPLANT_48BOX">#REF!</definedName>
    <definedName name="TREE_TRANSPLANT_60SPADE" localSheetId="3">#REF!</definedName>
    <definedName name="TREE_TRANSPLANT_60SPADE">#REF!</definedName>
    <definedName name="TREE_TRANSPLANT_PALM" localSheetId="3">#REF!</definedName>
    <definedName name="TREE_TRANSPLANT_PALM">#REF!</definedName>
    <definedName name="tree1">[6]Rates!$E$5</definedName>
    <definedName name="tree2">[6]Rates!$E$6</definedName>
    <definedName name="tree3">[6]Rates!$E$7</definedName>
    <definedName name="tttt" localSheetId="3">'[10]Irrigation Canals Details'!#REF!</definedName>
    <definedName name="tttt">'[10]Irrigation Canals Details'!#REF!</definedName>
    <definedName name="TURFGRASS" localSheetId="3">#REF!</definedName>
    <definedName name="TURFGRASS">#REF!</definedName>
    <definedName name="TURFGRASS_SEED" localSheetId="3">#REF!</definedName>
    <definedName name="TURFGRASS_SEED">#REF!</definedName>
    <definedName name="TURFGRASS_SEED_BROADCAST" localSheetId="3">#REF!</definedName>
    <definedName name="TURFGRASS_SEED_BROADCAST">#REF!</definedName>
    <definedName name="TURFGRASS_SEED_HYDROMULCH" localSheetId="3">#REF!</definedName>
    <definedName name="TURFGRASS_SEED_HYDROMULCH">#REF!</definedName>
    <definedName name="TURFGRASS_SOD" localSheetId="3">#REF!</definedName>
    <definedName name="TURFGRASS_SOD">#REF!</definedName>
    <definedName name="TURFGRASS_SPRIG" localSheetId="3">#REF!</definedName>
    <definedName name="TURFGRASS_SPRIG">#REF!</definedName>
    <definedName name="two" localSheetId="3">#REF!</definedName>
    <definedName name="two">#REF!</definedName>
    <definedName name="tykh" localSheetId="3">#REF!</definedName>
    <definedName name="tykh">#REF!</definedName>
    <definedName name="tzxs">[6]Rates!$J$8</definedName>
    <definedName name="u" localSheetId="3">#REF!</definedName>
    <definedName name="u">#REF!</definedName>
    <definedName name="uijy" localSheetId="3">#REF!</definedName>
    <definedName name="uijy">#REF!</definedName>
    <definedName name="uik" localSheetId="3">#REF!</definedName>
    <definedName name="uik">#REF!</definedName>
    <definedName name="ujh" localSheetId="3">#REF!</definedName>
    <definedName name="ujh">#REF!</definedName>
    <definedName name="ujyuj" localSheetId="3">#REF!</definedName>
    <definedName name="ujyuj">#REF!</definedName>
    <definedName name="v12c15">[6]Rates!$E$176</definedName>
    <definedName name="vdh" localSheetId="3">#REF!</definedName>
    <definedName name="vdh">#REF!</definedName>
    <definedName name="vital1" localSheetId="3">#REF!</definedName>
    <definedName name="vital1">#REF!</definedName>
    <definedName name="vital2" localSheetId="3">#REF!</definedName>
    <definedName name="vital2">#REF!</definedName>
    <definedName name="vital4" localSheetId="3">#REF!</definedName>
    <definedName name="vital4">#REF!</definedName>
    <definedName name="vital5" localSheetId="3">#REF!</definedName>
    <definedName name="vital5">#REF!</definedName>
    <definedName name="vital6" localSheetId="3">#REF!</definedName>
    <definedName name="vital6">#REF!</definedName>
    <definedName name="vital8" localSheetId="3">#REF!</definedName>
    <definedName name="vital8">#REF!</definedName>
    <definedName name="vital9" localSheetId="3">#REF!</definedName>
    <definedName name="vital9">#REF!</definedName>
    <definedName name="vth" localSheetId="3">#REF!</definedName>
    <definedName name="vth">#REF!</definedName>
    <definedName name="wda">'[8]#REF'!$A$1:$IV$3</definedName>
    <definedName name="wdw" localSheetId="3">#REF!</definedName>
    <definedName name="wdw">#REF!</definedName>
    <definedName name="we" localSheetId="3">#REF!</definedName>
    <definedName name="we">#REF!</definedName>
    <definedName name="WIRECAGE" localSheetId="3">#REF!</definedName>
    <definedName name="WIRECAGE">#REF!</definedName>
    <definedName name="WIRECAGE_GROUNDCOVERS" localSheetId="3">#REF!</definedName>
    <definedName name="WIRECAGE_GROUNDCOVERS">#REF!</definedName>
    <definedName name="WIRECAGE_SHRUBS" localSheetId="3">#REF!</definedName>
    <definedName name="WIRECAGE_SHRUBS">#REF!</definedName>
    <definedName name="WIRECAGE_TREES" localSheetId="3">#REF!</definedName>
    <definedName name="WIRECAGE_TREES">#REF!</definedName>
    <definedName name="wo12d16">[6]Rates!$E$147</definedName>
    <definedName name="wo16d15">[6]Rates!$E$157</definedName>
    <definedName name="wq" localSheetId="3">#REF!</definedName>
    <definedName name="wq">#REF!</definedName>
    <definedName name="www" localSheetId="3">'[10]Irrigation Canals Details'!#REF!</definedName>
    <definedName name="www">'[10]Irrigation Canals Details'!#REF!</definedName>
    <definedName name="wwww" localSheetId="3">[10]Curverture!#REF!</definedName>
    <definedName name="wwww">[10]Curverture!#REF!</definedName>
    <definedName name="xdar">'[8]#REF'!$A$1:$IV$3</definedName>
    <definedName name="xdfb" localSheetId="3">#REF!</definedName>
    <definedName name="xdfb">#REF!</definedName>
    <definedName name="xvf" localSheetId="3">#REF!</definedName>
    <definedName name="xvf">#REF!</definedName>
    <definedName name="xxxx" localSheetId="3">#REF!</definedName>
    <definedName name="xxxx">#REF!</definedName>
    <definedName name="xxxxxx" localSheetId="3">#REF!</definedName>
    <definedName name="xxxxxx">#REF!</definedName>
    <definedName name="ygj1">[6]Rates!$E$314</definedName>
    <definedName name="yh" localSheetId="3">#REF!</definedName>
    <definedName name="yh">#REF!</definedName>
    <definedName name="yhg" localSheetId="3">#REF!</definedName>
    <definedName name="yhg">#REF!</definedName>
    <definedName name="yhnt">[6]Rates!$E$120</definedName>
    <definedName name="yht" localSheetId="3">#REF!</definedName>
    <definedName name="yht">#REF!</definedName>
    <definedName name="yy" localSheetId="3">[10]Curverture!#REF!</definedName>
    <definedName name="yy">[10]Curverture!#REF!</definedName>
    <definedName name="yyy" localSheetId="3">[10]Curverture!#REF!</definedName>
    <definedName name="yyy">[10]Curverture!#REF!</definedName>
    <definedName name="zgjf100">[6]Rates!$E$301</definedName>
    <definedName name="zgjf150">[6]Rates!$E$302</definedName>
    <definedName name="zgjf80">[7]Rates!$E$291</definedName>
    <definedName name="zhfl">[6]Rates!$J$5</definedName>
    <definedName name="zsxd">'[8]#REF'!$A$1:$F$497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" i="19" l="1"/>
  <c r="X2" i="19"/>
  <c r="Y6" i="19" s="1"/>
  <c r="X2" i="1"/>
  <c r="X2" i="15" l="1"/>
  <c r="G110" i="19" l="1"/>
  <c r="J110" i="19"/>
  <c r="K110" i="19"/>
  <c r="P110" i="19"/>
  <c r="Q110" i="19" s="1"/>
  <c r="S110" i="19"/>
  <c r="T110" i="19"/>
  <c r="U110" i="19"/>
  <c r="W110" i="19"/>
  <c r="G111" i="19"/>
  <c r="S111" i="19" s="1"/>
  <c r="J111" i="19"/>
  <c r="K111" i="19"/>
  <c r="P111" i="19"/>
  <c r="P112" i="19" s="1"/>
  <c r="U111" i="19"/>
  <c r="T111" i="19" s="1"/>
  <c r="W111" i="19" s="1"/>
  <c r="G112" i="19"/>
  <c r="S112" i="19" s="1"/>
  <c r="J112" i="19"/>
  <c r="K112" i="19"/>
  <c r="U112" i="19"/>
  <c r="T112" i="19" s="1"/>
  <c r="W112" i="19" s="1"/>
  <c r="G113" i="19"/>
  <c r="J113" i="19"/>
  <c r="K113" i="19" s="1"/>
  <c r="U113" i="19"/>
  <c r="T113" i="19" s="1"/>
  <c r="W113" i="19" s="1"/>
  <c r="G114" i="19"/>
  <c r="J114" i="19"/>
  <c r="K114" i="19" s="1"/>
  <c r="S114" i="19"/>
  <c r="T114" i="19"/>
  <c r="W114" i="19" s="1"/>
  <c r="U114" i="19"/>
  <c r="G115" i="19"/>
  <c r="J115" i="19"/>
  <c r="K115" i="19"/>
  <c r="S115" i="19"/>
  <c r="T115" i="19"/>
  <c r="W115" i="19" s="1"/>
  <c r="U115" i="19"/>
  <c r="G116" i="19"/>
  <c r="S116" i="19" s="1"/>
  <c r="J116" i="19"/>
  <c r="K116" i="19"/>
  <c r="U116" i="19"/>
  <c r="T116" i="19" s="1"/>
  <c r="W116" i="19" s="1"/>
  <c r="G117" i="19"/>
  <c r="J117" i="19"/>
  <c r="K117" i="19" s="1"/>
  <c r="S117" i="19"/>
  <c r="U117" i="19"/>
  <c r="T117" i="19" s="1"/>
  <c r="W117" i="19" s="1"/>
  <c r="G118" i="19"/>
  <c r="J118" i="19"/>
  <c r="K118" i="19" s="1"/>
  <c r="S118" i="19"/>
  <c r="T118" i="19"/>
  <c r="U118" i="19"/>
  <c r="W118" i="19"/>
  <c r="G119" i="19"/>
  <c r="S119" i="19" s="1"/>
  <c r="J119" i="19"/>
  <c r="K119" i="19"/>
  <c r="T119" i="19"/>
  <c r="U119" i="19"/>
  <c r="W119" i="19"/>
  <c r="G120" i="19"/>
  <c r="S120" i="19" s="1"/>
  <c r="J120" i="19"/>
  <c r="K120" i="19"/>
  <c r="U120" i="19"/>
  <c r="T120" i="19" s="1"/>
  <c r="W120" i="19" s="1"/>
  <c r="G121" i="19"/>
  <c r="J121" i="19"/>
  <c r="K121" i="19" s="1"/>
  <c r="U121" i="19"/>
  <c r="T121" i="19" s="1"/>
  <c r="W121" i="19" s="1"/>
  <c r="G122" i="19"/>
  <c r="J122" i="19"/>
  <c r="K122" i="19" s="1"/>
  <c r="S122" i="19"/>
  <c r="T122" i="19"/>
  <c r="U122" i="19"/>
  <c r="W122" i="19"/>
  <c r="G123" i="19"/>
  <c r="J123" i="19"/>
  <c r="K123" i="19"/>
  <c r="S123" i="19"/>
  <c r="T123" i="19"/>
  <c r="W123" i="19" s="1"/>
  <c r="U123" i="19"/>
  <c r="G124" i="19"/>
  <c r="S124" i="19" s="1"/>
  <c r="J124" i="19"/>
  <c r="K124" i="19"/>
  <c r="U124" i="19"/>
  <c r="T124" i="19" s="1"/>
  <c r="W124" i="19" s="1"/>
  <c r="G125" i="19"/>
  <c r="S125" i="19" s="1"/>
  <c r="J125" i="19"/>
  <c r="K125" i="19" s="1"/>
  <c r="U125" i="19"/>
  <c r="T125" i="19" s="1"/>
  <c r="W125" i="19" s="1"/>
  <c r="G126" i="19"/>
  <c r="J126" i="19"/>
  <c r="K126" i="19" s="1"/>
  <c r="S126" i="19"/>
  <c r="T126" i="19"/>
  <c r="U126" i="19"/>
  <c r="W126" i="19"/>
  <c r="G127" i="19"/>
  <c r="J127" i="19"/>
  <c r="K127" i="19"/>
  <c r="S127" i="19"/>
  <c r="T127" i="19"/>
  <c r="U127" i="19"/>
  <c r="W127" i="19"/>
  <c r="G128" i="19"/>
  <c r="S128" i="19" s="1"/>
  <c r="J128" i="19"/>
  <c r="K128" i="19"/>
  <c r="U128" i="19"/>
  <c r="T128" i="19" s="1"/>
  <c r="W128" i="19" s="1"/>
  <c r="G129" i="19"/>
  <c r="J129" i="19"/>
  <c r="K129" i="19" s="1"/>
  <c r="U129" i="19"/>
  <c r="T129" i="19" s="1"/>
  <c r="W129" i="19" s="1"/>
  <c r="G130" i="19"/>
  <c r="J130" i="19"/>
  <c r="K130" i="19" s="1"/>
  <c r="S130" i="19"/>
  <c r="T130" i="19"/>
  <c r="U130" i="19"/>
  <c r="W130" i="19"/>
  <c r="G131" i="19"/>
  <c r="J131" i="19"/>
  <c r="K131" i="19"/>
  <c r="S131" i="19"/>
  <c r="T131" i="19"/>
  <c r="W131" i="19" s="1"/>
  <c r="U131" i="19"/>
  <c r="G132" i="19"/>
  <c r="S132" i="19" s="1"/>
  <c r="J132" i="19"/>
  <c r="K132" i="19"/>
  <c r="U132" i="19"/>
  <c r="T132" i="19" s="1"/>
  <c r="W132" i="19" s="1"/>
  <c r="G133" i="19"/>
  <c r="S133" i="19" s="1"/>
  <c r="J133" i="19"/>
  <c r="K133" i="19" s="1"/>
  <c r="U133" i="19"/>
  <c r="T133" i="19" s="1"/>
  <c r="W133" i="19" s="1"/>
  <c r="G134" i="19"/>
  <c r="J134" i="19"/>
  <c r="K134" i="19" s="1"/>
  <c r="S134" i="19"/>
  <c r="T134" i="19"/>
  <c r="U134" i="19"/>
  <c r="W134" i="19"/>
  <c r="G135" i="19"/>
  <c r="J135" i="19"/>
  <c r="K135" i="19"/>
  <c r="S135" i="19"/>
  <c r="T135" i="19"/>
  <c r="U135" i="19"/>
  <c r="W135" i="19"/>
  <c r="G136" i="19"/>
  <c r="S136" i="19" s="1"/>
  <c r="J136" i="19"/>
  <c r="K136" i="19"/>
  <c r="U136" i="19"/>
  <c r="T136" i="19" s="1"/>
  <c r="W136" i="19" s="1"/>
  <c r="G137" i="19"/>
  <c r="J137" i="19"/>
  <c r="K137" i="19" s="1"/>
  <c r="U137" i="19"/>
  <c r="T137" i="19" s="1"/>
  <c r="W137" i="19" s="1"/>
  <c r="G138" i="19"/>
  <c r="J138" i="19"/>
  <c r="K138" i="19" s="1"/>
  <c r="S138" i="19"/>
  <c r="T138" i="19"/>
  <c r="U138" i="19"/>
  <c r="W138" i="19"/>
  <c r="G139" i="19"/>
  <c r="J139" i="19"/>
  <c r="K139" i="19"/>
  <c r="S139" i="19"/>
  <c r="T139" i="19"/>
  <c r="W139" i="19" s="1"/>
  <c r="U139" i="19"/>
  <c r="G140" i="19"/>
  <c r="S140" i="19" s="1"/>
  <c r="J140" i="19"/>
  <c r="K140" i="19"/>
  <c r="U140" i="19"/>
  <c r="T140" i="19" s="1"/>
  <c r="W140" i="19" s="1"/>
  <c r="G141" i="19"/>
  <c r="S141" i="19" s="1"/>
  <c r="J141" i="19"/>
  <c r="K141" i="19" s="1"/>
  <c r="U141" i="19"/>
  <c r="T141" i="19" s="1"/>
  <c r="W141" i="19" s="1"/>
  <c r="G142" i="19"/>
  <c r="J142" i="19"/>
  <c r="K142" i="19" s="1"/>
  <c r="S142" i="19"/>
  <c r="T142" i="19"/>
  <c r="U142" i="19"/>
  <c r="W142" i="19"/>
  <c r="G143" i="19"/>
  <c r="J143" i="19"/>
  <c r="K143" i="19"/>
  <c r="S143" i="19"/>
  <c r="T143" i="19"/>
  <c r="U143" i="19"/>
  <c r="W143" i="19"/>
  <c r="G144" i="19"/>
  <c r="S144" i="19" s="1"/>
  <c r="J144" i="19"/>
  <c r="K144" i="19"/>
  <c r="U144" i="19"/>
  <c r="T144" i="19" s="1"/>
  <c r="W144" i="19" s="1"/>
  <c r="AC143" i="19"/>
  <c r="AD143" i="19" s="1"/>
  <c r="AE143" i="19"/>
  <c r="AF143" i="19"/>
  <c r="AF144" i="19" s="1"/>
  <c r="AC144" i="19"/>
  <c r="AD144" i="19" s="1"/>
  <c r="AE144" i="19"/>
  <c r="AC110" i="19"/>
  <c r="AD110" i="19" s="1"/>
  <c r="AE110" i="19"/>
  <c r="AF110" i="19"/>
  <c r="AF111" i="19" s="1"/>
  <c r="AF112" i="19" s="1"/>
  <c r="AF113" i="19" s="1"/>
  <c r="AF114" i="19" s="1"/>
  <c r="AF115" i="19" s="1"/>
  <c r="AF116" i="19" s="1"/>
  <c r="AF117" i="19" s="1"/>
  <c r="AF118" i="19" s="1"/>
  <c r="AF119" i="19" s="1"/>
  <c r="AF120" i="19" s="1"/>
  <c r="AF121" i="19" s="1"/>
  <c r="AF122" i="19" s="1"/>
  <c r="AF123" i="19" s="1"/>
  <c r="AF124" i="19" s="1"/>
  <c r="AF125" i="19" s="1"/>
  <c r="AF126" i="19" s="1"/>
  <c r="AF127" i="19" s="1"/>
  <c r="AF128" i="19" s="1"/>
  <c r="AF129" i="19" s="1"/>
  <c r="AF130" i="19" s="1"/>
  <c r="AF131" i="19" s="1"/>
  <c r="AF132" i="19" s="1"/>
  <c r="AF133" i="19" s="1"/>
  <c r="AF134" i="19" s="1"/>
  <c r="AF135" i="19" s="1"/>
  <c r="AF136" i="19" s="1"/>
  <c r="AF137" i="19" s="1"/>
  <c r="AF138" i="19" s="1"/>
  <c r="AF139" i="19" s="1"/>
  <c r="AF140" i="19" s="1"/>
  <c r="AF141" i="19" s="1"/>
  <c r="AF142" i="19" s="1"/>
  <c r="AC111" i="19"/>
  <c r="AC112" i="19" s="1"/>
  <c r="AD111" i="19"/>
  <c r="AE111" i="19"/>
  <c r="AE112" i="19" s="1"/>
  <c r="AE113" i="19" s="1"/>
  <c r="AE114" i="19" s="1"/>
  <c r="AE115" i="19" s="1"/>
  <c r="AE116" i="19" s="1"/>
  <c r="AE117" i="19" s="1"/>
  <c r="AE118" i="19" s="1"/>
  <c r="AE119" i="19" s="1"/>
  <c r="AE120" i="19" s="1"/>
  <c r="AE121" i="19" s="1"/>
  <c r="AE122" i="19" s="1"/>
  <c r="AE123" i="19" s="1"/>
  <c r="AE124" i="19" s="1"/>
  <c r="AE125" i="19" s="1"/>
  <c r="AE126" i="19" s="1"/>
  <c r="AE127" i="19" s="1"/>
  <c r="AE128" i="19" s="1"/>
  <c r="AE129" i="19" s="1"/>
  <c r="AE130" i="19" s="1"/>
  <c r="AE131" i="19" s="1"/>
  <c r="AE132" i="19" s="1"/>
  <c r="AE133" i="19" s="1"/>
  <c r="AE134" i="19" s="1"/>
  <c r="AE135" i="19" s="1"/>
  <c r="AE136" i="19" s="1"/>
  <c r="AE137" i="19" s="1"/>
  <c r="AE138" i="19" s="1"/>
  <c r="AE139" i="19" s="1"/>
  <c r="AE140" i="19" s="1"/>
  <c r="AE141" i="19" s="1"/>
  <c r="AE142" i="19" s="1"/>
  <c r="AF17" i="19"/>
  <c r="AF18" i="19"/>
  <c r="AF19" i="19" s="1"/>
  <c r="AF20" i="19" s="1"/>
  <c r="AF21" i="19" s="1"/>
  <c r="AF22" i="19" s="1"/>
  <c r="AF23" i="19" s="1"/>
  <c r="AF24" i="19" s="1"/>
  <c r="AF25" i="19" s="1"/>
  <c r="AF26" i="19" s="1"/>
  <c r="AF27" i="19" s="1"/>
  <c r="AF28" i="19" s="1"/>
  <c r="AF29" i="19" s="1"/>
  <c r="AF30" i="19" s="1"/>
  <c r="AF31" i="19" s="1"/>
  <c r="AF32" i="19" s="1"/>
  <c r="AF33" i="19" s="1"/>
  <c r="AF34" i="19" s="1"/>
  <c r="AF35" i="19" s="1"/>
  <c r="AF36" i="19" s="1"/>
  <c r="AF37" i="19" s="1"/>
  <c r="AF38" i="19" s="1"/>
  <c r="AF39" i="19" s="1"/>
  <c r="AF40" i="19" s="1"/>
  <c r="AF41" i="19" s="1"/>
  <c r="AF42" i="19" s="1"/>
  <c r="AF43" i="19" s="1"/>
  <c r="AF44" i="19" s="1"/>
  <c r="AF45" i="19" s="1"/>
  <c r="AF46" i="19" s="1"/>
  <c r="AF47" i="19" s="1"/>
  <c r="AF48" i="19" s="1"/>
  <c r="AF49" i="19" s="1"/>
  <c r="AF50" i="19" s="1"/>
  <c r="AF51" i="19" s="1"/>
  <c r="AF52" i="19" s="1"/>
  <c r="AF53" i="19" s="1"/>
  <c r="AF54" i="19" s="1"/>
  <c r="AF55" i="19" s="1"/>
  <c r="AF56" i="19" s="1"/>
  <c r="AF57" i="19" s="1"/>
  <c r="AF58" i="19" s="1"/>
  <c r="AF59" i="19" s="1"/>
  <c r="AF60" i="19" s="1"/>
  <c r="AF61" i="19" s="1"/>
  <c r="AF62" i="19" s="1"/>
  <c r="AF63" i="19" s="1"/>
  <c r="AF64" i="19" s="1"/>
  <c r="AF65" i="19" s="1"/>
  <c r="AF66" i="19" s="1"/>
  <c r="AF67" i="19" s="1"/>
  <c r="AF68" i="19" s="1"/>
  <c r="AF69" i="19" s="1"/>
  <c r="AF70" i="19" s="1"/>
  <c r="AF71" i="19" s="1"/>
  <c r="AF72" i="19" s="1"/>
  <c r="AF73" i="19" s="1"/>
  <c r="AF74" i="19" s="1"/>
  <c r="AF75" i="19" s="1"/>
  <c r="AF76" i="19" s="1"/>
  <c r="AF77" i="19" s="1"/>
  <c r="AF78" i="19" s="1"/>
  <c r="AF79" i="19" s="1"/>
  <c r="AF80" i="19" s="1"/>
  <c r="AF81" i="19" s="1"/>
  <c r="AF82" i="19" s="1"/>
  <c r="AF83" i="19" s="1"/>
  <c r="AF84" i="19" s="1"/>
  <c r="AF85" i="19" s="1"/>
  <c r="AF86" i="19" s="1"/>
  <c r="AF87" i="19" s="1"/>
  <c r="AF88" i="19" s="1"/>
  <c r="AF89" i="19" s="1"/>
  <c r="AF90" i="19" s="1"/>
  <c r="AF91" i="19" s="1"/>
  <c r="AF92" i="19" s="1"/>
  <c r="AF93" i="19" s="1"/>
  <c r="AF94" i="19" s="1"/>
  <c r="AF95" i="19" s="1"/>
  <c r="AF96" i="19" s="1"/>
  <c r="AF97" i="19" s="1"/>
  <c r="AF98" i="19" s="1"/>
  <c r="AF99" i="19" s="1"/>
  <c r="AF100" i="19" s="1"/>
  <c r="AF101" i="19" s="1"/>
  <c r="AF102" i="19" s="1"/>
  <c r="AF103" i="19" s="1"/>
  <c r="AF104" i="19" s="1"/>
  <c r="AF105" i="19" s="1"/>
  <c r="AF106" i="19" s="1"/>
  <c r="AF107" i="19" s="1"/>
  <c r="AF108" i="19" s="1"/>
  <c r="AF109" i="19" s="1"/>
  <c r="U109" i="19"/>
  <c r="T109" i="19" s="1"/>
  <c r="G109" i="19"/>
  <c r="S109" i="19" s="1"/>
  <c r="U108" i="19"/>
  <c r="T108" i="19" s="1"/>
  <c r="G108" i="19"/>
  <c r="U107" i="19"/>
  <c r="T107" i="19"/>
  <c r="S107" i="19"/>
  <c r="G107" i="19"/>
  <c r="U106" i="19"/>
  <c r="T106" i="19" s="1"/>
  <c r="G106" i="19"/>
  <c r="S106" i="19" s="1"/>
  <c r="U105" i="19"/>
  <c r="T105" i="19" s="1"/>
  <c r="G105" i="19"/>
  <c r="S105" i="19" s="1"/>
  <c r="U104" i="19"/>
  <c r="T104" i="19"/>
  <c r="G104" i="19"/>
  <c r="S104" i="19" s="1"/>
  <c r="U103" i="19"/>
  <c r="T103" i="19"/>
  <c r="G103" i="19"/>
  <c r="U102" i="19"/>
  <c r="T102" i="19" s="1"/>
  <c r="G102" i="19"/>
  <c r="S102" i="19" s="1"/>
  <c r="U101" i="19"/>
  <c r="T101" i="19" s="1"/>
  <c r="G101" i="19"/>
  <c r="U100" i="19"/>
  <c r="T100" i="19" s="1"/>
  <c r="G100" i="19"/>
  <c r="U99" i="19"/>
  <c r="T99" i="19" s="1"/>
  <c r="G99" i="19"/>
  <c r="S99" i="19" s="1"/>
  <c r="U98" i="19"/>
  <c r="T98" i="19" s="1"/>
  <c r="G98" i="19"/>
  <c r="S98" i="19" s="1"/>
  <c r="U97" i="19"/>
  <c r="T97" i="19" s="1"/>
  <c r="S97" i="19"/>
  <c r="G97" i="19"/>
  <c r="U96" i="19"/>
  <c r="T96" i="19"/>
  <c r="G96" i="19"/>
  <c r="S96" i="19" s="1"/>
  <c r="U95" i="19"/>
  <c r="T95" i="19"/>
  <c r="G95" i="19"/>
  <c r="U94" i="19"/>
  <c r="T94" i="19"/>
  <c r="G94" i="19"/>
  <c r="S94" i="19" s="1"/>
  <c r="U93" i="19"/>
  <c r="T93" i="19" s="1"/>
  <c r="G93" i="19"/>
  <c r="S93" i="19" s="1"/>
  <c r="U92" i="19"/>
  <c r="T92" i="19"/>
  <c r="G92" i="19"/>
  <c r="U91" i="19"/>
  <c r="T91" i="19"/>
  <c r="G91" i="19"/>
  <c r="S91" i="19" s="1"/>
  <c r="U90" i="19"/>
  <c r="T90" i="19" s="1"/>
  <c r="G90" i="19"/>
  <c r="U89" i="19"/>
  <c r="T89" i="19" s="1"/>
  <c r="G89" i="19"/>
  <c r="S89" i="19" s="1"/>
  <c r="U88" i="19"/>
  <c r="T88" i="19"/>
  <c r="G88" i="19"/>
  <c r="S88" i="19" s="1"/>
  <c r="U87" i="19"/>
  <c r="T87" i="19" s="1"/>
  <c r="G87" i="19"/>
  <c r="S87" i="19" s="1"/>
  <c r="U86" i="19"/>
  <c r="T86" i="19"/>
  <c r="G86" i="19"/>
  <c r="S86" i="19" s="1"/>
  <c r="U85" i="19"/>
  <c r="T85" i="19" s="1"/>
  <c r="G85" i="19"/>
  <c r="S85" i="19" s="1"/>
  <c r="U84" i="19"/>
  <c r="T84" i="19" s="1"/>
  <c r="G84" i="19"/>
  <c r="U83" i="19"/>
  <c r="T83" i="19"/>
  <c r="G83" i="19"/>
  <c r="S83" i="19" s="1"/>
  <c r="U82" i="19"/>
  <c r="T82" i="19" s="1"/>
  <c r="G82" i="19"/>
  <c r="S82" i="19" s="1"/>
  <c r="U81" i="19"/>
  <c r="T81" i="19"/>
  <c r="G81" i="19"/>
  <c r="U80" i="19"/>
  <c r="T80" i="19" s="1"/>
  <c r="G80" i="19"/>
  <c r="S80" i="19" s="1"/>
  <c r="U79" i="19"/>
  <c r="T79" i="19" s="1"/>
  <c r="G79" i="19"/>
  <c r="S79" i="19" s="1"/>
  <c r="U78" i="19"/>
  <c r="T78" i="19" s="1"/>
  <c r="G78" i="19"/>
  <c r="S78" i="19" s="1"/>
  <c r="U77" i="19"/>
  <c r="T77" i="19"/>
  <c r="G77" i="19"/>
  <c r="S77" i="19" s="1"/>
  <c r="U76" i="19"/>
  <c r="T76" i="19" s="1"/>
  <c r="G76" i="19"/>
  <c r="U75" i="19"/>
  <c r="T75" i="19" s="1"/>
  <c r="G75" i="19"/>
  <c r="S75" i="19" s="1"/>
  <c r="U74" i="19"/>
  <c r="T74" i="19" s="1"/>
  <c r="G74" i="19"/>
  <c r="S74" i="19" s="1"/>
  <c r="U73" i="19"/>
  <c r="T73" i="19" s="1"/>
  <c r="G73" i="19"/>
  <c r="S73" i="19" s="1"/>
  <c r="U72" i="19"/>
  <c r="T72" i="19"/>
  <c r="G72" i="19"/>
  <c r="S72" i="19" s="1"/>
  <c r="U71" i="19"/>
  <c r="T71" i="19" s="1"/>
  <c r="G71" i="19"/>
  <c r="U70" i="19"/>
  <c r="T70" i="19"/>
  <c r="G70" i="19"/>
  <c r="S70" i="19" s="1"/>
  <c r="U69" i="19"/>
  <c r="T69" i="19" s="1"/>
  <c r="G69" i="19"/>
  <c r="S69" i="19" s="1"/>
  <c r="U68" i="19"/>
  <c r="T68" i="19" s="1"/>
  <c r="G68" i="19"/>
  <c r="S68" i="19" s="1"/>
  <c r="U67" i="19"/>
  <c r="T67" i="19" s="1"/>
  <c r="G67" i="19"/>
  <c r="U66" i="19"/>
  <c r="T66" i="19"/>
  <c r="G66" i="19"/>
  <c r="S66" i="19" s="1"/>
  <c r="U65" i="19"/>
  <c r="T65" i="19"/>
  <c r="G65" i="19"/>
  <c r="S65" i="19" s="1"/>
  <c r="U64" i="19"/>
  <c r="T64" i="19"/>
  <c r="G64" i="19"/>
  <c r="S64" i="19" s="1"/>
  <c r="U63" i="19"/>
  <c r="T63" i="19" s="1"/>
  <c r="G63" i="19"/>
  <c r="S63" i="19" s="1"/>
  <c r="U62" i="19"/>
  <c r="T62" i="19"/>
  <c r="G62" i="19"/>
  <c r="S62" i="19" s="1"/>
  <c r="U61" i="19"/>
  <c r="T61" i="19" s="1"/>
  <c r="G61" i="19"/>
  <c r="U60" i="19"/>
  <c r="T60" i="19"/>
  <c r="G60" i="19"/>
  <c r="S60" i="19" s="1"/>
  <c r="U59" i="19"/>
  <c r="T59" i="19"/>
  <c r="G59" i="19"/>
  <c r="U58" i="19"/>
  <c r="T58" i="19"/>
  <c r="G58" i="19"/>
  <c r="S58" i="19" s="1"/>
  <c r="U57" i="19"/>
  <c r="T57" i="19" s="1"/>
  <c r="G57" i="19"/>
  <c r="S57" i="19" s="1"/>
  <c r="U56" i="19"/>
  <c r="T56" i="19"/>
  <c r="G56" i="19"/>
  <c r="S56" i="19" s="1"/>
  <c r="U55" i="19"/>
  <c r="T55" i="19"/>
  <c r="S55" i="19"/>
  <c r="G55" i="19"/>
  <c r="U54" i="19"/>
  <c r="T54" i="19" s="1"/>
  <c r="G54" i="19"/>
  <c r="S54" i="19" s="1"/>
  <c r="U53" i="19"/>
  <c r="T53" i="19" s="1"/>
  <c r="G53" i="19"/>
  <c r="S53" i="19" s="1"/>
  <c r="U52" i="19"/>
  <c r="T52" i="19" s="1"/>
  <c r="S52" i="19"/>
  <c r="G52" i="19"/>
  <c r="U51" i="19"/>
  <c r="T51" i="19"/>
  <c r="G51" i="19"/>
  <c r="S51" i="19" s="1"/>
  <c r="U50" i="19"/>
  <c r="T50" i="19" s="1"/>
  <c r="G50" i="19"/>
  <c r="S50" i="19" s="1"/>
  <c r="U49" i="19"/>
  <c r="T49" i="19" s="1"/>
  <c r="G49" i="19"/>
  <c r="S49" i="19" s="1"/>
  <c r="U48" i="19"/>
  <c r="T48" i="19"/>
  <c r="G48" i="19"/>
  <c r="U47" i="19"/>
  <c r="T47" i="19" s="1"/>
  <c r="G47" i="19"/>
  <c r="S47" i="19" s="1"/>
  <c r="U46" i="19"/>
  <c r="T46" i="19" s="1"/>
  <c r="G46" i="19"/>
  <c r="U45" i="19"/>
  <c r="T45" i="19" s="1"/>
  <c r="G45" i="19"/>
  <c r="U44" i="19"/>
  <c r="T44" i="19" s="1"/>
  <c r="G44" i="19"/>
  <c r="U43" i="19"/>
  <c r="T43" i="19"/>
  <c r="G43" i="19"/>
  <c r="S43" i="19" s="1"/>
  <c r="U42" i="19"/>
  <c r="T42" i="19" s="1"/>
  <c r="G42" i="19"/>
  <c r="S42" i="19" s="1"/>
  <c r="U41" i="19"/>
  <c r="T41" i="19" s="1"/>
  <c r="G41" i="19"/>
  <c r="U40" i="19"/>
  <c r="T40" i="19"/>
  <c r="S40" i="19"/>
  <c r="G40" i="19"/>
  <c r="U39" i="19"/>
  <c r="T39" i="19" s="1"/>
  <c r="G39" i="19"/>
  <c r="S39" i="19" s="1"/>
  <c r="U38" i="19"/>
  <c r="T38" i="19" s="1"/>
  <c r="G38" i="19"/>
  <c r="U37" i="19"/>
  <c r="T37" i="19" s="1"/>
  <c r="G37" i="19"/>
  <c r="S37" i="19" s="1"/>
  <c r="AH36" i="19"/>
  <c r="U36" i="19"/>
  <c r="T36" i="19" s="1"/>
  <c r="G36" i="19"/>
  <c r="U35" i="19"/>
  <c r="T35" i="19"/>
  <c r="S35" i="19"/>
  <c r="G35" i="19"/>
  <c r="U34" i="19"/>
  <c r="T34" i="19"/>
  <c r="G34" i="19"/>
  <c r="U33" i="19"/>
  <c r="T33" i="19" s="1"/>
  <c r="G33" i="19"/>
  <c r="U32" i="19"/>
  <c r="T32" i="19" s="1"/>
  <c r="G32" i="19"/>
  <c r="S32" i="19" s="1"/>
  <c r="U31" i="19"/>
  <c r="T31" i="19" s="1"/>
  <c r="G31" i="19"/>
  <c r="U30" i="19"/>
  <c r="T30" i="19" s="1"/>
  <c r="G30" i="19"/>
  <c r="S30" i="19" s="1"/>
  <c r="U29" i="19"/>
  <c r="T29" i="19" s="1"/>
  <c r="G29" i="19"/>
  <c r="S29" i="19" s="1"/>
  <c r="U28" i="19"/>
  <c r="T28" i="19" s="1"/>
  <c r="G28" i="19"/>
  <c r="S28" i="19" s="1"/>
  <c r="U27" i="19"/>
  <c r="T27" i="19"/>
  <c r="G27" i="19"/>
  <c r="S27" i="19" s="1"/>
  <c r="U26" i="19"/>
  <c r="T26" i="19"/>
  <c r="G26" i="19"/>
  <c r="S26" i="19" s="1"/>
  <c r="U25" i="19"/>
  <c r="T25" i="19"/>
  <c r="G25" i="19"/>
  <c r="U24" i="19"/>
  <c r="T24" i="19" s="1"/>
  <c r="S24" i="19"/>
  <c r="G24" i="19"/>
  <c r="U23" i="19"/>
  <c r="T23" i="19" s="1"/>
  <c r="G23" i="19"/>
  <c r="S23" i="19" s="1"/>
  <c r="U22" i="19"/>
  <c r="T22" i="19" s="1"/>
  <c r="G22" i="19"/>
  <c r="U21" i="19"/>
  <c r="T21" i="19" s="1"/>
  <c r="G21" i="19"/>
  <c r="S21" i="19" s="1"/>
  <c r="U20" i="19"/>
  <c r="T20" i="19"/>
  <c r="G20" i="19"/>
  <c r="U19" i="19"/>
  <c r="T19" i="19" s="1"/>
  <c r="G19" i="19"/>
  <c r="S19" i="19" s="1"/>
  <c r="U18" i="19"/>
  <c r="T18" i="19" s="1"/>
  <c r="S18" i="19"/>
  <c r="G18" i="19"/>
  <c r="U17" i="19"/>
  <c r="T17" i="19" s="1"/>
  <c r="G17" i="19"/>
  <c r="U16" i="19"/>
  <c r="T16" i="19" s="1"/>
  <c r="G16" i="19"/>
  <c r="S16" i="19" s="1"/>
  <c r="U15" i="19"/>
  <c r="T15" i="19"/>
  <c r="G15" i="19"/>
  <c r="S15" i="19" s="1"/>
  <c r="U14" i="19"/>
  <c r="T14" i="19"/>
  <c r="G14" i="19"/>
  <c r="U13" i="19"/>
  <c r="T13" i="19" s="1"/>
  <c r="G13" i="19"/>
  <c r="S13" i="19" s="1"/>
  <c r="U12" i="19"/>
  <c r="T12" i="19"/>
  <c r="G12" i="19"/>
  <c r="U11" i="19"/>
  <c r="T11" i="19" s="1"/>
  <c r="G11" i="19"/>
  <c r="S11" i="19" s="1"/>
  <c r="U10" i="19"/>
  <c r="T10" i="19" s="1"/>
  <c r="G10" i="19"/>
  <c r="S10" i="19" s="1"/>
  <c r="U9" i="19"/>
  <c r="T9" i="19" s="1"/>
  <c r="G9" i="19"/>
  <c r="U8" i="19"/>
  <c r="T8" i="19" s="1"/>
  <c r="G8" i="19"/>
  <c r="S8" i="19" s="1"/>
  <c r="AF7" i="19"/>
  <c r="AF8" i="19" s="1"/>
  <c r="AF9" i="19" s="1"/>
  <c r="AF10" i="19" s="1"/>
  <c r="AF11" i="19" s="1"/>
  <c r="AF12" i="19" s="1"/>
  <c r="AF13" i="19" s="1"/>
  <c r="AF14" i="19" s="1"/>
  <c r="AF15" i="19" s="1"/>
  <c r="AF16" i="19" s="1"/>
  <c r="AC7" i="19"/>
  <c r="AC8" i="19" s="1"/>
  <c r="U7" i="19"/>
  <c r="T7" i="19"/>
  <c r="G7" i="19"/>
  <c r="S7" i="19" s="1"/>
  <c r="AE6" i="19"/>
  <c r="AE7" i="19" s="1"/>
  <c r="AE8" i="19" s="1"/>
  <c r="AE9" i="19" s="1"/>
  <c r="AE10" i="19" s="1"/>
  <c r="AE11" i="19" s="1"/>
  <c r="AE12" i="19" s="1"/>
  <c r="AE13" i="19" s="1"/>
  <c r="AE14" i="19" s="1"/>
  <c r="AE15" i="19" s="1"/>
  <c r="AE16" i="19" s="1"/>
  <c r="AE17" i="19" s="1"/>
  <c r="AE18" i="19" s="1"/>
  <c r="AE19" i="19" s="1"/>
  <c r="AE20" i="19" s="1"/>
  <c r="AE21" i="19" s="1"/>
  <c r="AE22" i="19" s="1"/>
  <c r="AE23" i="19" s="1"/>
  <c r="AE24" i="19" s="1"/>
  <c r="AE25" i="19" s="1"/>
  <c r="AE26" i="19" s="1"/>
  <c r="AE27" i="19" s="1"/>
  <c r="AE28" i="19" s="1"/>
  <c r="AE29" i="19" s="1"/>
  <c r="AE30" i="19" s="1"/>
  <c r="AE31" i="19" s="1"/>
  <c r="AE32" i="19" s="1"/>
  <c r="AE33" i="19" s="1"/>
  <c r="AE34" i="19" s="1"/>
  <c r="AE35" i="19" s="1"/>
  <c r="AE36" i="19" s="1"/>
  <c r="AE37" i="19" s="1"/>
  <c r="AE38" i="19" s="1"/>
  <c r="AE39" i="19" s="1"/>
  <c r="AE40" i="19" s="1"/>
  <c r="AE41" i="19" s="1"/>
  <c r="AE42" i="19" s="1"/>
  <c r="AE43" i="19" s="1"/>
  <c r="AE44" i="19" s="1"/>
  <c r="AE45" i="19" s="1"/>
  <c r="AE46" i="19" s="1"/>
  <c r="AE47" i="19" s="1"/>
  <c r="AE48" i="19" s="1"/>
  <c r="AE49" i="19" s="1"/>
  <c r="AE50" i="19" s="1"/>
  <c r="AE51" i="19" s="1"/>
  <c r="AE52" i="19" s="1"/>
  <c r="AE53" i="19" s="1"/>
  <c r="AE54" i="19" s="1"/>
  <c r="AE55" i="19" s="1"/>
  <c r="AE56" i="19" s="1"/>
  <c r="AE57" i="19" s="1"/>
  <c r="AE58" i="19" s="1"/>
  <c r="AE59" i="19" s="1"/>
  <c r="AE60" i="19" s="1"/>
  <c r="AE61" i="19" s="1"/>
  <c r="AE62" i="19" s="1"/>
  <c r="AE63" i="19" s="1"/>
  <c r="AE64" i="19" s="1"/>
  <c r="AE65" i="19" s="1"/>
  <c r="AE66" i="19" s="1"/>
  <c r="AE67" i="19" s="1"/>
  <c r="AE68" i="19" s="1"/>
  <c r="AE69" i="19" s="1"/>
  <c r="AE70" i="19" s="1"/>
  <c r="AE71" i="19" s="1"/>
  <c r="AE72" i="19" s="1"/>
  <c r="AE73" i="19" s="1"/>
  <c r="AE74" i="19" s="1"/>
  <c r="AE75" i="19" s="1"/>
  <c r="AE76" i="19" s="1"/>
  <c r="AE77" i="19" s="1"/>
  <c r="AE78" i="19" s="1"/>
  <c r="AE79" i="19" s="1"/>
  <c r="AE80" i="19" s="1"/>
  <c r="AE81" i="19" s="1"/>
  <c r="AE82" i="19" s="1"/>
  <c r="AE83" i="19" s="1"/>
  <c r="AE84" i="19" s="1"/>
  <c r="AE85" i="19" s="1"/>
  <c r="AE86" i="19" s="1"/>
  <c r="AE87" i="19" s="1"/>
  <c r="AE88" i="19" s="1"/>
  <c r="AE89" i="19" s="1"/>
  <c r="AE90" i="19" s="1"/>
  <c r="AE91" i="19" s="1"/>
  <c r="AE92" i="19" s="1"/>
  <c r="AE93" i="19" s="1"/>
  <c r="AE94" i="19" s="1"/>
  <c r="AE95" i="19" s="1"/>
  <c r="AE96" i="19" s="1"/>
  <c r="AE97" i="19" s="1"/>
  <c r="AE98" i="19" s="1"/>
  <c r="AE99" i="19" s="1"/>
  <c r="AE100" i="19" s="1"/>
  <c r="AE101" i="19" s="1"/>
  <c r="AE102" i="19" s="1"/>
  <c r="AE103" i="19" s="1"/>
  <c r="AE104" i="19" s="1"/>
  <c r="AE105" i="19" s="1"/>
  <c r="AE106" i="19" s="1"/>
  <c r="AE107" i="19" s="1"/>
  <c r="AE108" i="19" s="1"/>
  <c r="AE109" i="19" s="1"/>
  <c r="U6" i="19"/>
  <c r="T6" i="19" s="1"/>
  <c r="P6" i="19" s="1"/>
  <c r="I6" i="19"/>
  <c r="Q112" i="19" l="1"/>
  <c r="P113" i="19"/>
  <c r="S137" i="19"/>
  <c r="S129" i="19"/>
  <c r="S121" i="19"/>
  <c r="S113" i="19"/>
  <c r="Q111" i="19"/>
  <c r="AD112" i="19"/>
  <c r="AC113" i="19"/>
  <c r="I7" i="19"/>
  <c r="P7" i="19"/>
  <c r="Q6" i="19"/>
  <c r="AD8" i="19"/>
  <c r="J8" i="19" s="1"/>
  <c r="K8" i="19" s="1"/>
  <c r="S34" i="19"/>
  <c r="S45" i="19"/>
  <c r="S17" i="19"/>
  <c r="S33" i="19"/>
  <c r="AD7" i="19"/>
  <c r="J7" i="19" s="1"/>
  <c r="K7" i="19" s="1"/>
  <c r="AC9" i="19"/>
  <c r="S36" i="19"/>
  <c r="S14" i="19"/>
  <c r="S9" i="19"/>
  <c r="J6" i="19"/>
  <c r="K6" i="19" s="1"/>
  <c r="L6" i="19" s="1"/>
  <c r="S41" i="19"/>
  <c r="S44" i="19"/>
  <c r="S48" i="19"/>
  <c r="S25" i="19"/>
  <c r="S12" i="19"/>
  <c r="S20" i="19"/>
  <c r="S108" i="19"/>
  <c r="S38" i="19"/>
  <c r="S22" i="19"/>
  <c r="S46" i="19"/>
  <c r="S59" i="19"/>
  <c r="S67" i="19"/>
  <c r="S71" i="19"/>
  <c r="S31" i="19"/>
  <c r="S101" i="19"/>
  <c r="S61" i="19"/>
  <c r="S81" i="19"/>
  <c r="S90" i="19"/>
  <c r="S92" i="19"/>
  <c r="S103" i="19"/>
  <c r="S95" i="19"/>
  <c r="S100" i="19"/>
  <c r="S84" i="19"/>
  <c r="S76" i="19"/>
  <c r="AC7" i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E6" i="1"/>
  <c r="Q113" i="19" l="1"/>
  <c r="P114" i="19"/>
  <c r="AC114" i="19"/>
  <c r="AD113" i="19"/>
  <c r="I8" i="19"/>
  <c r="L7" i="19"/>
  <c r="N6" i="19"/>
  <c r="O6" i="19"/>
  <c r="R6" i="19" s="1"/>
  <c r="V6" i="19" s="1"/>
  <c r="AD9" i="19"/>
  <c r="J9" i="19" s="1"/>
  <c r="K9" i="19" s="1"/>
  <c r="AC10" i="19"/>
  <c r="P8" i="19"/>
  <c r="Q7" i="19"/>
  <c r="AE6" i="15"/>
  <c r="S139" i="15"/>
  <c r="T139" i="15"/>
  <c r="U139" i="15"/>
  <c r="S140" i="15"/>
  <c r="U140" i="15"/>
  <c r="T140" i="15" s="1"/>
  <c r="S141" i="15"/>
  <c r="U141" i="15"/>
  <c r="T141" i="15" s="1"/>
  <c r="S142" i="15"/>
  <c r="U142" i="15"/>
  <c r="T142" i="15" s="1"/>
  <c r="S143" i="15"/>
  <c r="T143" i="15"/>
  <c r="U143" i="15"/>
  <c r="S144" i="15"/>
  <c r="U144" i="15"/>
  <c r="T144" i="15" s="1"/>
  <c r="F9" i="10"/>
  <c r="B13" i="2"/>
  <c r="B9" i="2"/>
  <c r="B7" i="2"/>
  <c r="D4" i="10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G124" i="15"/>
  <c r="G125" i="15"/>
  <c r="G126" i="15"/>
  <c r="G127" i="15"/>
  <c r="G128" i="15"/>
  <c r="G129" i="15"/>
  <c r="G130" i="15"/>
  <c r="G131" i="15"/>
  <c r="G132" i="15"/>
  <c r="G133" i="15"/>
  <c r="G134" i="15"/>
  <c r="G135" i="15"/>
  <c r="G136" i="15"/>
  <c r="G137" i="15"/>
  <c r="G138" i="15"/>
  <c r="G139" i="15"/>
  <c r="G140" i="15"/>
  <c r="G141" i="15"/>
  <c r="G142" i="15"/>
  <c r="G143" i="15"/>
  <c r="G144" i="15"/>
  <c r="G8" i="15"/>
  <c r="G9" i="15"/>
  <c r="G10" i="15"/>
  <c r="G11" i="15"/>
  <c r="G12" i="15"/>
  <c r="G13" i="15"/>
  <c r="G14" i="15"/>
  <c r="G15" i="15"/>
  <c r="G16" i="15"/>
  <c r="G17" i="15"/>
  <c r="G18" i="15"/>
  <c r="G7" i="15"/>
  <c r="P115" i="19" l="1"/>
  <c r="Q114" i="19"/>
  <c r="AC115" i="19"/>
  <c r="AD114" i="19"/>
  <c r="O7" i="19"/>
  <c r="R7" i="19" s="1"/>
  <c r="V7" i="19" s="1"/>
  <c r="N7" i="19"/>
  <c r="Q8" i="19"/>
  <c r="P9" i="19"/>
  <c r="AC11" i="19"/>
  <c r="AD10" i="19"/>
  <c r="J10" i="19" s="1"/>
  <c r="K10" i="19" s="1"/>
  <c r="I9" i="19"/>
  <c r="L8" i="19"/>
  <c r="F11" i="10"/>
  <c r="P116" i="19" l="1"/>
  <c r="Q115" i="19"/>
  <c r="AC116" i="19"/>
  <c r="AD115" i="19"/>
  <c r="I10" i="19"/>
  <c r="L9" i="19"/>
  <c r="Q9" i="19"/>
  <c r="P10" i="19"/>
  <c r="AD11" i="19"/>
  <c r="J11" i="19" s="1"/>
  <c r="K11" i="19" s="1"/>
  <c r="AC12" i="19"/>
  <c r="O8" i="19"/>
  <c r="R8" i="19" s="1"/>
  <c r="V8" i="19" s="1"/>
  <c r="N8" i="19"/>
  <c r="AD6" i="15"/>
  <c r="J6" i="15" s="1"/>
  <c r="K6" i="15" s="1"/>
  <c r="P117" i="19" l="1"/>
  <c r="Q116" i="19"/>
  <c r="AD116" i="19"/>
  <c r="AC117" i="19"/>
  <c r="AC13" i="19"/>
  <c r="AD12" i="19"/>
  <c r="J12" i="19" s="1"/>
  <c r="K12" i="19" s="1"/>
  <c r="P11" i="19"/>
  <c r="Q10" i="19"/>
  <c r="O9" i="19"/>
  <c r="R9" i="19" s="1"/>
  <c r="V9" i="19" s="1"/>
  <c r="N9" i="19"/>
  <c r="I11" i="19"/>
  <c r="L10" i="19"/>
  <c r="AD6" i="1"/>
  <c r="AF7" i="1"/>
  <c r="Q117" i="19" l="1"/>
  <c r="P118" i="19"/>
  <c r="AC118" i="19"/>
  <c r="AD117" i="19"/>
  <c r="O10" i="19"/>
  <c r="R10" i="19" s="1"/>
  <c r="V10" i="19" s="1"/>
  <c r="N10" i="19"/>
  <c r="L11" i="19"/>
  <c r="I12" i="19"/>
  <c r="Q11" i="19"/>
  <c r="P12" i="19"/>
  <c r="AC14" i="19"/>
  <c r="AD13" i="19"/>
  <c r="J13" i="19" s="1"/>
  <c r="K13" i="19" s="1"/>
  <c r="E4" i="10"/>
  <c r="Q118" i="19" l="1"/>
  <c r="P119" i="19"/>
  <c r="AD118" i="19"/>
  <c r="AC119" i="19"/>
  <c r="P13" i="19"/>
  <c r="Q12" i="19"/>
  <c r="AC15" i="19"/>
  <c r="AD14" i="19"/>
  <c r="J14" i="19" s="1"/>
  <c r="K14" i="19" s="1"/>
  <c r="I13" i="19"/>
  <c r="L12" i="19"/>
  <c r="O11" i="19"/>
  <c r="R11" i="19" s="1"/>
  <c r="V11" i="19" s="1"/>
  <c r="N11" i="19"/>
  <c r="B23" i="10"/>
  <c r="G34" i="1"/>
  <c r="S34" i="1" s="1"/>
  <c r="AE7" i="15"/>
  <c r="AE8" i="15" s="1"/>
  <c r="AE9" i="15" s="1"/>
  <c r="AE10" i="15" s="1"/>
  <c r="AE11" i="15" s="1"/>
  <c r="AE12" i="15" s="1"/>
  <c r="AE13" i="15" s="1"/>
  <c r="AE14" i="15" s="1"/>
  <c r="AE15" i="15" s="1"/>
  <c r="AE16" i="15" s="1"/>
  <c r="AE17" i="15" s="1"/>
  <c r="AE18" i="15" s="1"/>
  <c r="AE19" i="15" s="1"/>
  <c r="AE20" i="15" s="1"/>
  <c r="AE21" i="15" s="1"/>
  <c r="AE22" i="15" s="1"/>
  <c r="AE23" i="15" s="1"/>
  <c r="AE24" i="15" s="1"/>
  <c r="AE25" i="15" s="1"/>
  <c r="AE26" i="15" s="1"/>
  <c r="AE27" i="15" s="1"/>
  <c r="AE28" i="15" s="1"/>
  <c r="AE29" i="15" s="1"/>
  <c r="AE30" i="15" s="1"/>
  <c r="AE31" i="15" s="1"/>
  <c r="AE32" i="15" s="1"/>
  <c r="AE33" i="15" s="1"/>
  <c r="AE34" i="15" s="1"/>
  <c r="AE35" i="15" s="1"/>
  <c r="AE36" i="15" s="1"/>
  <c r="AE37" i="15" s="1"/>
  <c r="AE38" i="15" s="1"/>
  <c r="AE39" i="15" s="1"/>
  <c r="AE40" i="15" s="1"/>
  <c r="AE41" i="15" s="1"/>
  <c r="AE42" i="15" s="1"/>
  <c r="AE43" i="15" s="1"/>
  <c r="AE44" i="15" s="1"/>
  <c r="AE45" i="15" s="1"/>
  <c r="AE46" i="15" s="1"/>
  <c r="AE47" i="15" s="1"/>
  <c r="AE48" i="15" s="1"/>
  <c r="AE49" i="15" s="1"/>
  <c r="AE50" i="15" s="1"/>
  <c r="AE51" i="15" s="1"/>
  <c r="AE52" i="15" s="1"/>
  <c r="AE53" i="15" s="1"/>
  <c r="AE54" i="15" s="1"/>
  <c r="AE55" i="15" s="1"/>
  <c r="AE56" i="15" s="1"/>
  <c r="AE57" i="15" s="1"/>
  <c r="AE58" i="15" s="1"/>
  <c r="AE59" i="15" s="1"/>
  <c r="AE60" i="15" s="1"/>
  <c r="AE61" i="15" s="1"/>
  <c r="AE62" i="15" s="1"/>
  <c r="AE63" i="15" s="1"/>
  <c r="AE64" i="15" s="1"/>
  <c r="AE65" i="15" s="1"/>
  <c r="AE66" i="15" s="1"/>
  <c r="AE67" i="15" s="1"/>
  <c r="AE68" i="15" s="1"/>
  <c r="AE69" i="15" s="1"/>
  <c r="AE70" i="15" s="1"/>
  <c r="AE71" i="15" s="1"/>
  <c r="AE72" i="15" s="1"/>
  <c r="AE73" i="15" s="1"/>
  <c r="AE74" i="15" s="1"/>
  <c r="AE75" i="15" s="1"/>
  <c r="AE76" i="15" s="1"/>
  <c r="AE77" i="15" s="1"/>
  <c r="AE78" i="15" s="1"/>
  <c r="AE79" i="15" s="1"/>
  <c r="AE80" i="15" s="1"/>
  <c r="AE81" i="15" s="1"/>
  <c r="AE82" i="15" s="1"/>
  <c r="AE83" i="15" s="1"/>
  <c r="AE84" i="15" s="1"/>
  <c r="AE85" i="15" s="1"/>
  <c r="AE86" i="15" s="1"/>
  <c r="AE87" i="15" s="1"/>
  <c r="AE88" i="15" s="1"/>
  <c r="AE89" i="15" s="1"/>
  <c r="AE90" i="15" s="1"/>
  <c r="AE91" i="15" s="1"/>
  <c r="AE92" i="15" s="1"/>
  <c r="AE93" i="15" s="1"/>
  <c r="AE94" i="15" s="1"/>
  <c r="AE95" i="15" s="1"/>
  <c r="AE96" i="15" s="1"/>
  <c r="AE97" i="15" s="1"/>
  <c r="AE98" i="15" s="1"/>
  <c r="AE99" i="15" s="1"/>
  <c r="AE100" i="15" s="1"/>
  <c r="AE101" i="15" s="1"/>
  <c r="AE102" i="15" s="1"/>
  <c r="AE103" i="15" s="1"/>
  <c r="AE104" i="15" s="1"/>
  <c r="AE105" i="15" s="1"/>
  <c r="AE106" i="15" s="1"/>
  <c r="AE107" i="15" s="1"/>
  <c r="AE108" i="15" s="1"/>
  <c r="AE109" i="15" s="1"/>
  <c r="AE110" i="15" s="1"/>
  <c r="AE111" i="15" s="1"/>
  <c r="AE112" i="15" s="1"/>
  <c r="AE113" i="15" s="1"/>
  <c r="AE114" i="15" s="1"/>
  <c r="AE115" i="15" s="1"/>
  <c r="AE116" i="15" s="1"/>
  <c r="AE117" i="15" s="1"/>
  <c r="AE118" i="15" s="1"/>
  <c r="AE119" i="15" s="1"/>
  <c r="AE120" i="15" s="1"/>
  <c r="AE121" i="15" s="1"/>
  <c r="AE122" i="15" s="1"/>
  <c r="AE123" i="15" s="1"/>
  <c r="AE124" i="15" s="1"/>
  <c r="AE125" i="15" s="1"/>
  <c r="AE126" i="15" s="1"/>
  <c r="AE127" i="15" s="1"/>
  <c r="AE128" i="15" s="1"/>
  <c r="AE129" i="15" s="1"/>
  <c r="AE130" i="15" s="1"/>
  <c r="AE131" i="15" s="1"/>
  <c r="AE132" i="15" s="1"/>
  <c r="AE133" i="15" s="1"/>
  <c r="AE134" i="15" s="1"/>
  <c r="AE135" i="15" s="1"/>
  <c r="AE136" i="15" s="1"/>
  <c r="AE137" i="15" s="1"/>
  <c r="AE138" i="15" s="1"/>
  <c r="AE139" i="15" s="1"/>
  <c r="AE140" i="15" s="1"/>
  <c r="AE141" i="15" s="1"/>
  <c r="AE142" i="15" s="1"/>
  <c r="AE143" i="15" s="1"/>
  <c r="AE144" i="15" s="1"/>
  <c r="AC7" i="15"/>
  <c r="U35" i="1"/>
  <c r="T35" i="1" s="1"/>
  <c r="U36" i="1"/>
  <c r="T36" i="1" s="1"/>
  <c r="U37" i="1"/>
  <c r="T37" i="1" s="1"/>
  <c r="U38" i="1"/>
  <c r="T38" i="1" s="1"/>
  <c r="U39" i="1"/>
  <c r="T39" i="1" s="1"/>
  <c r="U40" i="1"/>
  <c r="T40" i="1" s="1"/>
  <c r="U41" i="1"/>
  <c r="T41" i="1" s="1"/>
  <c r="U42" i="1"/>
  <c r="T42" i="1" s="1"/>
  <c r="U43" i="1"/>
  <c r="T43" i="1" s="1"/>
  <c r="U44" i="1"/>
  <c r="T44" i="1" s="1"/>
  <c r="U45" i="1"/>
  <c r="T45" i="1" s="1"/>
  <c r="U46" i="1"/>
  <c r="T46" i="1" s="1"/>
  <c r="U47" i="1"/>
  <c r="T47" i="1" s="1"/>
  <c r="U48" i="1"/>
  <c r="T48" i="1" s="1"/>
  <c r="U49" i="1"/>
  <c r="T49" i="1" s="1"/>
  <c r="U50" i="1"/>
  <c r="T50" i="1" s="1"/>
  <c r="U51" i="1"/>
  <c r="T51" i="1" s="1"/>
  <c r="U52" i="1"/>
  <c r="T52" i="1" s="1"/>
  <c r="U53" i="1"/>
  <c r="T53" i="1" s="1"/>
  <c r="U54" i="1"/>
  <c r="T54" i="1" s="1"/>
  <c r="U55" i="1"/>
  <c r="T55" i="1" s="1"/>
  <c r="U56" i="1"/>
  <c r="T56" i="1" s="1"/>
  <c r="U57" i="1"/>
  <c r="T57" i="1" s="1"/>
  <c r="U58" i="1"/>
  <c r="T58" i="1" s="1"/>
  <c r="U59" i="1"/>
  <c r="T59" i="1" s="1"/>
  <c r="U60" i="1"/>
  <c r="T60" i="1" s="1"/>
  <c r="U61" i="1"/>
  <c r="T61" i="1" s="1"/>
  <c r="U62" i="1"/>
  <c r="T62" i="1" s="1"/>
  <c r="U63" i="1"/>
  <c r="T63" i="1" s="1"/>
  <c r="U64" i="1"/>
  <c r="T64" i="1" s="1"/>
  <c r="U65" i="1"/>
  <c r="T65" i="1" s="1"/>
  <c r="U66" i="1"/>
  <c r="T66" i="1" s="1"/>
  <c r="U67" i="1"/>
  <c r="T67" i="1" s="1"/>
  <c r="U68" i="1"/>
  <c r="T68" i="1" s="1"/>
  <c r="U69" i="1"/>
  <c r="T69" i="1" s="1"/>
  <c r="U70" i="1"/>
  <c r="T70" i="1" s="1"/>
  <c r="U71" i="1"/>
  <c r="T71" i="1" s="1"/>
  <c r="U72" i="1"/>
  <c r="T72" i="1" s="1"/>
  <c r="U73" i="1"/>
  <c r="T73" i="1" s="1"/>
  <c r="U74" i="1"/>
  <c r="T74" i="1" s="1"/>
  <c r="U75" i="1"/>
  <c r="T75" i="1" s="1"/>
  <c r="U76" i="1"/>
  <c r="T76" i="1" s="1"/>
  <c r="U77" i="1"/>
  <c r="T77" i="1" s="1"/>
  <c r="U78" i="1"/>
  <c r="T78" i="1" s="1"/>
  <c r="U79" i="1"/>
  <c r="T79" i="1" s="1"/>
  <c r="U80" i="1"/>
  <c r="T80" i="1" s="1"/>
  <c r="U81" i="1"/>
  <c r="T81" i="1" s="1"/>
  <c r="U82" i="1"/>
  <c r="T82" i="1" s="1"/>
  <c r="U83" i="1"/>
  <c r="T83" i="1" s="1"/>
  <c r="U84" i="1"/>
  <c r="T84" i="1" s="1"/>
  <c r="U85" i="1"/>
  <c r="T85" i="1" s="1"/>
  <c r="U86" i="1"/>
  <c r="T86" i="1" s="1"/>
  <c r="U87" i="1"/>
  <c r="T87" i="1" s="1"/>
  <c r="U88" i="1"/>
  <c r="T88" i="1" s="1"/>
  <c r="U89" i="1"/>
  <c r="T89" i="1" s="1"/>
  <c r="U90" i="1"/>
  <c r="T90" i="1" s="1"/>
  <c r="U91" i="1"/>
  <c r="T91" i="1" s="1"/>
  <c r="U92" i="1"/>
  <c r="T92" i="1" s="1"/>
  <c r="U93" i="1"/>
  <c r="T93" i="1" s="1"/>
  <c r="U94" i="1"/>
  <c r="T94" i="1" s="1"/>
  <c r="U95" i="1"/>
  <c r="T95" i="1" s="1"/>
  <c r="U96" i="1"/>
  <c r="T96" i="1" s="1"/>
  <c r="U97" i="1"/>
  <c r="T97" i="1" s="1"/>
  <c r="U98" i="1"/>
  <c r="T98" i="1" s="1"/>
  <c r="U99" i="1"/>
  <c r="T99" i="1" s="1"/>
  <c r="U100" i="1"/>
  <c r="T100" i="1" s="1"/>
  <c r="U101" i="1"/>
  <c r="T101" i="1" s="1"/>
  <c r="U102" i="1"/>
  <c r="T102" i="1" s="1"/>
  <c r="U103" i="1"/>
  <c r="T103" i="1" s="1"/>
  <c r="U104" i="1"/>
  <c r="T104" i="1" s="1"/>
  <c r="U105" i="1"/>
  <c r="T105" i="1" s="1"/>
  <c r="U106" i="1"/>
  <c r="T106" i="1" s="1"/>
  <c r="U107" i="1"/>
  <c r="T107" i="1" s="1"/>
  <c r="U108" i="1"/>
  <c r="T108" i="1" s="1"/>
  <c r="U109" i="1"/>
  <c r="T109" i="1" s="1"/>
  <c r="U7" i="1"/>
  <c r="T7" i="1" s="1"/>
  <c r="U8" i="1"/>
  <c r="T8" i="1" s="1"/>
  <c r="U9" i="1"/>
  <c r="T9" i="1" s="1"/>
  <c r="U10" i="1"/>
  <c r="T10" i="1" s="1"/>
  <c r="U11" i="1"/>
  <c r="T11" i="1" s="1"/>
  <c r="U12" i="1"/>
  <c r="T12" i="1" s="1"/>
  <c r="U13" i="1"/>
  <c r="T13" i="1" s="1"/>
  <c r="U14" i="1"/>
  <c r="T14" i="1" s="1"/>
  <c r="U15" i="1"/>
  <c r="T15" i="1" s="1"/>
  <c r="U16" i="1"/>
  <c r="T16" i="1" s="1"/>
  <c r="U17" i="1"/>
  <c r="T17" i="1" s="1"/>
  <c r="U18" i="1"/>
  <c r="T18" i="1" s="1"/>
  <c r="U19" i="1"/>
  <c r="T19" i="1" s="1"/>
  <c r="U20" i="1"/>
  <c r="T20" i="1" s="1"/>
  <c r="U21" i="1"/>
  <c r="T21" i="1" s="1"/>
  <c r="U22" i="1"/>
  <c r="T22" i="1" s="1"/>
  <c r="U23" i="1"/>
  <c r="T23" i="1" s="1"/>
  <c r="U24" i="1"/>
  <c r="T24" i="1" s="1"/>
  <c r="U25" i="1"/>
  <c r="T25" i="1" s="1"/>
  <c r="U26" i="1"/>
  <c r="T26" i="1" s="1"/>
  <c r="U27" i="1"/>
  <c r="T27" i="1" s="1"/>
  <c r="U28" i="1"/>
  <c r="T28" i="1" s="1"/>
  <c r="U29" i="1"/>
  <c r="T29" i="1" s="1"/>
  <c r="U30" i="1"/>
  <c r="T30" i="1" s="1"/>
  <c r="U31" i="1"/>
  <c r="T31" i="1" s="1"/>
  <c r="U32" i="1"/>
  <c r="T32" i="1" s="1"/>
  <c r="U33" i="1"/>
  <c r="T33" i="1" s="1"/>
  <c r="U34" i="1"/>
  <c r="T34" i="1" s="1"/>
  <c r="AF8" i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8" i="1" s="1"/>
  <c r="AF109" i="1" s="1"/>
  <c r="G13" i="1"/>
  <c r="S13" i="1" s="1"/>
  <c r="G14" i="1"/>
  <c r="S14" i="1" s="1"/>
  <c r="G15" i="1"/>
  <c r="S15" i="1" s="1"/>
  <c r="G16" i="1"/>
  <c r="S16" i="1" s="1"/>
  <c r="G17" i="1"/>
  <c r="S17" i="1" s="1"/>
  <c r="G18" i="1"/>
  <c r="S18" i="1" s="1"/>
  <c r="G19" i="1"/>
  <c r="S19" i="1" s="1"/>
  <c r="G20" i="1"/>
  <c r="S20" i="1" s="1"/>
  <c r="G21" i="1"/>
  <c r="S21" i="1" s="1"/>
  <c r="G22" i="1"/>
  <c r="S22" i="1" s="1"/>
  <c r="G23" i="1"/>
  <c r="S23" i="1" s="1"/>
  <c r="G24" i="1"/>
  <c r="S24" i="1" s="1"/>
  <c r="G25" i="1"/>
  <c r="S25" i="1" s="1"/>
  <c r="G26" i="1"/>
  <c r="S26" i="1" s="1"/>
  <c r="G27" i="1"/>
  <c r="S27" i="1" s="1"/>
  <c r="G28" i="1"/>
  <c r="S28" i="1" s="1"/>
  <c r="G29" i="1"/>
  <c r="S29" i="1" s="1"/>
  <c r="G30" i="1"/>
  <c r="S30" i="1" s="1"/>
  <c r="G31" i="1"/>
  <c r="S31" i="1" s="1"/>
  <c r="G32" i="1"/>
  <c r="S32" i="1" s="1"/>
  <c r="G33" i="1"/>
  <c r="S33" i="1" s="1"/>
  <c r="G35" i="1"/>
  <c r="G36" i="1"/>
  <c r="G37" i="1"/>
  <c r="G38" i="1"/>
  <c r="G39" i="1"/>
  <c r="G40" i="1"/>
  <c r="S40" i="1" s="1"/>
  <c r="G41" i="1"/>
  <c r="S41" i="1" s="1"/>
  <c r="G42" i="1"/>
  <c r="S42" i="1" s="1"/>
  <c r="G43" i="1"/>
  <c r="S43" i="1" s="1"/>
  <c r="G44" i="1"/>
  <c r="S44" i="1" s="1"/>
  <c r="G45" i="1"/>
  <c r="S45" i="1" s="1"/>
  <c r="G46" i="1"/>
  <c r="S46" i="1" s="1"/>
  <c r="G47" i="1"/>
  <c r="S47" i="1" s="1"/>
  <c r="G48" i="1"/>
  <c r="S48" i="1" s="1"/>
  <c r="G49" i="1"/>
  <c r="S49" i="1" s="1"/>
  <c r="G50" i="1"/>
  <c r="S50" i="1" s="1"/>
  <c r="G51" i="1"/>
  <c r="S51" i="1" s="1"/>
  <c r="G52" i="1"/>
  <c r="S52" i="1" s="1"/>
  <c r="G53" i="1"/>
  <c r="S53" i="1" s="1"/>
  <c r="G54" i="1"/>
  <c r="S54" i="1" s="1"/>
  <c r="G55" i="1"/>
  <c r="S55" i="1" s="1"/>
  <c r="G56" i="1"/>
  <c r="S56" i="1" s="1"/>
  <c r="G57" i="1"/>
  <c r="S57" i="1" s="1"/>
  <c r="G58" i="1"/>
  <c r="S58" i="1" s="1"/>
  <c r="G59" i="1"/>
  <c r="S59" i="1" s="1"/>
  <c r="G60" i="1"/>
  <c r="S60" i="1" s="1"/>
  <c r="G61" i="1"/>
  <c r="S61" i="1" s="1"/>
  <c r="G62" i="1"/>
  <c r="S62" i="1" s="1"/>
  <c r="G63" i="1"/>
  <c r="S63" i="1" s="1"/>
  <c r="G64" i="1"/>
  <c r="S64" i="1" s="1"/>
  <c r="G65" i="1"/>
  <c r="S65" i="1" s="1"/>
  <c r="G66" i="1"/>
  <c r="S66" i="1" s="1"/>
  <c r="G67" i="1"/>
  <c r="S67" i="1" s="1"/>
  <c r="G68" i="1"/>
  <c r="S68" i="1" s="1"/>
  <c r="G69" i="1"/>
  <c r="S69" i="1" s="1"/>
  <c r="G70" i="1"/>
  <c r="S70" i="1" s="1"/>
  <c r="G71" i="1"/>
  <c r="S71" i="1" s="1"/>
  <c r="G72" i="1"/>
  <c r="S72" i="1" s="1"/>
  <c r="G73" i="1"/>
  <c r="S73" i="1" s="1"/>
  <c r="G74" i="1"/>
  <c r="S74" i="1" s="1"/>
  <c r="G75" i="1"/>
  <c r="S75" i="1" s="1"/>
  <c r="G76" i="1"/>
  <c r="S76" i="1" s="1"/>
  <c r="G77" i="1"/>
  <c r="S77" i="1" s="1"/>
  <c r="G78" i="1"/>
  <c r="S78" i="1" s="1"/>
  <c r="G79" i="1"/>
  <c r="S79" i="1" s="1"/>
  <c r="G80" i="1"/>
  <c r="S80" i="1" s="1"/>
  <c r="G81" i="1"/>
  <c r="S81" i="1" s="1"/>
  <c r="G82" i="1"/>
  <c r="S82" i="1" s="1"/>
  <c r="G83" i="1"/>
  <c r="S83" i="1" s="1"/>
  <c r="G84" i="1"/>
  <c r="S84" i="1" s="1"/>
  <c r="G85" i="1"/>
  <c r="S85" i="1" s="1"/>
  <c r="G86" i="1"/>
  <c r="S86" i="1" s="1"/>
  <c r="G87" i="1"/>
  <c r="S87" i="1" s="1"/>
  <c r="G88" i="1"/>
  <c r="S88" i="1" s="1"/>
  <c r="G89" i="1"/>
  <c r="S89" i="1" s="1"/>
  <c r="G90" i="1"/>
  <c r="S90" i="1" s="1"/>
  <c r="G91" i="1"/>
  <c r="S91" i="1" s="1"/>
  <c r="G92" i="1"/>
  <c r="S92" i="1" s="1"/>
  <c r="G93" i="1"/>
  <c r="S93" i="1" s="1"/>
  <c r="G94" i="1"/>
  <c r="S94" i="1" s="1"/>
  <c r="G95" i="1"/>
  <c r="S95" i="1" s="1"/>
  <c r="G96" i="1"/>
  <c r="S96" i="1" s="1"/>
  <c r="G97" i="1"/>
  <c r="S97" i="1" s="1"/>
  <c r="G98" i="1"/>
  <c r="S98" i="1" s="1"/>
  <c r="G99" i="1"/>
  <c r="S99" i="1" s="1"/>
  <c r="G100" i="1"/>
  <c r="S100" i="1" s="1"/>
  <c r="G101" i="1"/>
  <c r="S101" i="1" s="1"/>
  <c r="G102" i="1"/>
  <c r="S102" i="1" s="1"/>
  <c r="G103" i="1"/>
  <c r="S103" i="1" s="1"/>
  <c r="G104" i="1"/>
  <c r="S104" i="1" s="1"/>
  <c r="G105" i="1"/>
  <c r="S105" i="1" s="1"/>
  <c r="G106" i="1"/>
  <c r="S106" i="1" s="1"/>
  <c r="G107" i="1"/>
  <c r="S107" i="1" s="1"/>
  <c r="G108" i="1"/>
  <c r="S108" i="1" s="1"/>
  <c r="G109" i="1"/>
  <c r="S109" i="1" s="1"/>
  <c r="G12" i="1"/>
  <c r="S12" i="1" s="1"/>
  <c r="G11" i="1"/>
  <c r="S11" i="1" s="1"/>
  <c r="G10" i="1"/>
  <c r="S10" i="1" s="1"/>
  <c r="G9" i="1"/>
  <c r="S9" i="1" s="1"/>
  <c r="G8" i="1"/>
  <c r="S8" i="1" s="1"/>
  <c r="G7" i="1"/>
  <c r="S7" i="1" s="1"/>
  <c r="Y6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AE7" i="1"/>
  <c r="J6" i="1"/>
  <c r="K6" i="1" s="1"/>
  <c r="U6" i="1"/>
  <c r="T6" i="1" s="1"/>
  <c r="Q119" i="19" l="1"/>
  <c r="P120" i="19"/>
  <c r="AC120" i="19"/>
  <c r="AD119" i="19"/>
  <c r="O12" i="19"/>
  <c r="R12" i="19" s="1"/>
  <c r="V12" i="19" s="1"/>
  <c r="N12" i="19"/>
  <c r="I14" i="19"/>
  <c r="L13" i="19"/>
  <c r="AC16" i="19"/>
  <c r="AD15" i="19"/>
  <c r="J15" i="19" s="1"/>
  <c r="K15" i="19" s="1"/>
  <c r="P14" i="19"/>
  <c r="Q13" i="19"/>
  <c r="I33" i="1"/>
  <c r="S36" i="1"/>
  <c r="S39" i="1"/>
  <c r="S35" i="1"/>
  <c r="S37" i="1"/>
  <c r="S38" i="1"/>
  <c r="P6" i="1"/>
  <c r="P7" i="1" s="1"/>
  <c r="AC8" i="15"/>
  <c r="AD7" i="15"/>
  <c r="AD7" i="1"/>
  <c r="J7" i="1" s="1"/>
  <c r="K7" i="1" s="1"/>
  <c r="L7" i="1" s="1"/>
  <c r="AE8" i="1"/>
  <c r="AE9" i="1" s="1"/>
  <c r="AE10" i="1" s="1"/>
  <c r="AD10" i="1" s="1"/>
  <c r="J10" i="1" s="1"/>
  <c r="K10" i="1" s="1"/>
  <c r="L10" i="1" s="1"/>
  <c r="O10" i="1" s="1"/>
  <c r="Y6" i="15"/>
  <c r="I6" i="15" s="1"/>
  <c r="L6" i="15" s="1"/>
  <c r="L6" i="1"/>
  <c r="N6" i="1" s="1"/>
  <c r="P121" i="19" l="1"/>
  <c r="Q120" i="19"/>
  <c r="AD120" i="19"/>
  <c r="AC121" i="19"/>
  <c r="P15" i="19"/>
  <c r="Q14" i="19"/>
  <c r="I15" i="19"/>
  <c r="L14" i="19"/>
  <c r="AD16" i="19"/>
  <c r="J16" i="19" s="1"/>
  <c r="K16" i="19" s="1"/>
  <c r="AC17" i="19"/>
  <c r="O13" i="19"/>
  <c r="R13" i="19" s="1"/>
  <c r="V13" i="19" s="1"/>
  <c r="N13" i="19"/>
  <c r="I34" i="1"/>
  <c r="Q6" i="1"/>
  <c r="P8" i="1"/>
  <c r="Q7" i="1"/>
  <c r="AD8" i="1"/>
  <c r="J8" i="1" s="1"/>
  <c r="K8" i="1" s="1"/>
  <c r="L8" i="1" s="1"/>
  <c r="O8" i="1" s="1"/>
  <c r="O6" i="1"/>
  <c r="I7" i="15"/>
  <c r="I8" i="15" s="1"/>
  <c r="I9" i="15" s="1"/>
  <c r="I10" i="15" s="1"/>
  <c r="I11" i="15" s="1"/>
  <c r="I12" i="15" s="1"/>
  <c r="I13" i="15" s="1"/>
  <c r="I14" i="15" s="1"/>
  <c r="I15" i="15" s="1"/>
  <c r="I16" i="15" s="1"/>
  <c r="I17" i="15" s="1"/>
  <c r="I18" i="15" s="1"/>
  <c r="I19" i="15" s="1"/>
  <c r="I20" i="15" s="1"/>
  <c r="I21" i="15" s="1"/>
  <c r="I22" i="15" s="1"/>
  <c r="I23" i="15" s="1"/>
  <c r="I24" i="15" s="1"/>
  <c r="I25" i="15" s="1"/>
  <c r="I26" i="15" s="1"/>
  <c r="I27" i="15" s="1"/>
  <c r="I28" i="15" s="1"/>
  <c r="I29" i="15" s="1"/>
  <c r="I30" i="15" s="1"/>
  <c r="I31" i="15" s="1"/>
  <c r="I32" i="15" s="1"/>
  <c r="I33" i="15" s="1"/>
  <c r="I34" i="15" s="1"/>
  <c r="I35" i="15" s="1"/>
  <c r="I36" i="15" s="1"/>
  <c r="I37" i="15" s="1"/>
  <c r="I38" i="15" s="1"/>
  <c r="I39" i="15" s="1"/>
  <c r="I40" i="15" s="1"/>
  <c r="I41" i="15" s="1"/>
  <c r="I42" i="15" s="1"/>
  <c r="I43" i="15" s="1"/>
  <c r="I44" i="15" s="1"/>
  <c r="I45" i="15" s="1"/>
  <c r="I46" i="15" s="1"/>
  <c r="I47" i="15" s="1"/>
  <c r="I48" i="15" s="1"/>
  <c r="I49" i="15" s="1"/>
  <c r="I50" i="15" s="1"/>
  <c r="I51" i="15" s="1"/>
  <c r="I52" i="15" s="1"/>
  <c r="I53" i="15" s="1"/>
  <c r="I54" i="15" s="1"/>
  <c r="I55" i="15" s="1"/>
  <c r="I56" i="15" s="1"/>
  <c r="I57" i="15" s="1"/>
  <c r="I58" i="15" s="1"/>
  <c r="I59" i="15" s="1"/>
  <c r="I60" i="15" s="1"/>
  <c r="I61" i="15" s="1"/>
  <c r="I62" i="15" s="1"/>
  <c r="I63" i="15" s="1"/>
  <c r="I64" i="15" s="1"/>
  <c r="I65" i="15" s="1"/>
  <c r="I66" i="15" s="1"/>
  <c r="I67" i="15" s="1"/>
  <c r="I68" i="15" s="1"/>
  <c r="I69" i="15" s="1"/>
  <c r="I70" i="15" s="1"/>
  <c r="I71" i="15" s="1"/>
  <c r="I72" i="15" s="1"/>
  <c r="I73" i="15" s="1"/>
  <c r="I74" i="15" s="1"/>
  <c r="I75" i="15" s="1"/>
  <c r="I76" i="15" s="1"/>
  <c r="I77" i="15" s="1"/>
  <c r="I78" i="15" s="1"/>
  <c r="I79" i="15" s="1"/>
  <c r="I80" i="15" s="1"/>
  <c r="I81" i="15" s="1"/>
  <c r="I82" i="15" s="1"/>
  <c r="I83" i="15" s="1"/>
  <c r="I84" i="15" s="1"/>
  <c r="I85" i="15" s="1"/>
  <c r="I86" i="15" s="1"/>
  <c r="I87" i="15" s="1"/>
  <c r="I88" i="15" s="1"/>
  <c r="I89" i="15" s="1"/>
  <c r="I90" i="15" s="1"/>
  <c r="I91" i="15" s="1"/>
  <c r="I92" i="15" s="1"/>
  <c r="I93" i="15" s="1"/>
  <c r="I94" i="15" s="1"/>
  <c r="I95" i="15" s="1"/>
  <c r="I96" i="15" s="1"/>
  <c r="I97" i="15" s="1"/>
  <c r="I98" i="15" s="1"/>
  <c r="I99" i="15" s="1"/>
  <c r="I100" i="15" s="1"/>
  <c r="I101" i="15" s="1"/>
  <c r="I102" i="15" s="1"/>
  <c r="I103" i="15" s="1"/>
  <c r="I104" i="15" s="1"/>
  <c r="I105" i="15" s="1"/>
  <c r="I106" i="15" s="1"/>
  <c r="I107" i="15" s="1"/>
  <c r="I108" i="15" s="1"/>
  <c r="I109" i="15" s="1"/>
  <c r="I110" i="15" s="1"/>
  <c r="I111" i="15" s="1"/>
  <c r="I112" i="15" s="1"/>
  <c r="I113" i="15" s="1"/>
  <c r="I114" i="15" s="1"/>
  <c r="I115" i="15" s="1"/>
  <c r="I116" i="15" s="1"/>
  <c r="I117" i="15" s="1"/>
  <c r="I118" i="15" s="1"/>
  <c r="I119" i="15" s="1"/>
  <c r="I120" i="15" s="1"/>
  <c r="I121" i="15" s="1"/>
  <c r="I122" i="15" s="1"/>
  <c r="I123" i="15" s="1"/>
  <c r="I124" i="15" s="1"/>
  <c r="I125" i="15" s="1"/>
  <c r="I126" i="15" s="1"/>
  <c r="I127" i="15" s="1"/>
  <c r="I128" i="15" s="1"/>
  <c r="I129" i="15" s="1"/>
  <c r="I130" i="15" s="1"/>
  <c r="I131" i="15" s="1"/>
  <c r="I132" i="15" s="1"/>
  <c r="I133" i="15" s="1"/>
  <c r="I134" i="15" s="1"/>
  <c r="I135" i="15" s="1"/>
  <c r="I136" i="15" s="1"/>
  <c r="I137" i="15" s="1"/>
  <c r="I138" i="15" s="1"/>
  <c r="I139" i="15" s="1"/>
  <c r="I140" i="15" s="1"/>
  <c r="I141" i="15" s="1"/>
  <c r="I142" i="15" s="1"/>
  <c r="I143" i="15" s="1"/>
  <c r="I144" i="15" s="1"/>
  <c r="AD9" i="1"/>
  <c r="J9" i="1" s="1"/>
  <c r="K9" i="1" s="1"/>
  <c r="L9" i="1" s="1"/>
  <c r="N9" i="1" s="1"/>
  <c r="O7" i="1"/>
  <c r="N7" i="1"/>
  <c r="AE11" i="1"/>
  <c r="AE12" i="1" s="1"/>
  <c r="AC9" i="15"/>
  <c r="AD8" i="15"/>
  <c r="N10" i="1"/>
  <c r="R7" i="1" l="1"/>
  <c r="V7" i="1" s="1"/>
  <c r="Q121" i="19"/>
  <c r="P122" i="19"/>
  <c r="AC122" i="19"/>
  <c r="AD121" i="19"/>
  <c r="O14" i="19"/>
  <c r="R14" i="19" s="1"/>
  <c r="V14" i="19" s="1"/>
  <c r="N14" i="19"/>
  <c r="I16" i="19"/>
  <c r="L15" i="19"/>
  <c r="AD17" i="19"/>
  <c r="J17" i="19" s="1"/>
  <c r="K17" i="19" s="1"/>
  <c r="AC18" i="19"/>
  <c r="P16" i="19"/>
  <c r="Q15" i="19"/>
  <c r="I35" i="1"/>
  <c r="R6" i="1"/>
  <c r="V6" i="1" s="1"/>
  <c r="P9" i="1"/>
  <c r="Q8" i="1"/>
  <c r="R8" i="1" s="1"/>
  <c r="V8" i="1" s="1"/>
  <c r="N8" i="1"/>
  <c r="AD11" i="1"/>
  <c r="J11" i="1" s="1"/>
  <c r="K11" i="1" s="1"/>
  <c r="L11" i="1" s="1"/>
  <c r="O11" i="1" s="1"/>
  <c r="O9" i="1"/>
  <c r="AC10" i="15"/>
  <c r="AD9" i="15"/>
  <c r="AE13" i="1"/>
  <c r="AD12" i="1"/>
  <c r="J12" i="1" s="1"/>
  <c r="K12" i="1" s="1"/>
  <c r="L12" i="1" s="1"/>
  <c r="P123" i="19" l="1"/>
  <c r="Q122" i="19"/>
  <c r="AD122" i="19"/>
  <c r="AC123" i="19"/>
  <c r="AC19" i="19"/>
  <c r="AD18" i="19"/>
  <c r="J18" i="19" s="1"/>
  <c r="K18" i="19" s="1"/>
  <c r="I17" i="19"/>
  <c r="L16" i="19"/>
  <c r="Q16" i="19"/>
  <c r="P17" i="19"/>
  <c r="O15" i="19"/>
  <c r="R15" i="19" s="1"/>
  <c r="V15" i="19" s="1"/>
  <c r="N15" i="19"/>
  <c r="I36" i="1"/>
  <c r="Q9" i="1"/>
  <c r="R9" i="1" s="1"/>
  <c r="V9" i="1" s="1"/>
  <c r="P10" i="1"/>
  <c r="N11" i="1"/>
  <c r="AC11" i="15"/>
  <c r="AD10" i="15"/>
  <c r="O12" i="1"/>
  <c r="N12" i="1"/>
  <c r="AE14" i="1"/>
  <c r="AD13" i="1"/>
  <c r="J13" i="1" s="1"/>
  <c r="K13" i="1" s="1"/>
  <c r="L13" i="1" s="1"/>
  <c r="P124" i="19" l="1"/>
  <c r="Q123" i="19"/>
  <c r="AC124" i="19"/>
  <c r="AD123" i="19"/>
  <c r="O16" i="19"/>
  <c r="R16" i="19" s="1"/>
  <c r="V16" i="19" s="1"/>
  <c r="N16" i="19"/>
  <c r="Q17" i="19"/>
  <c r="P18" i="19"/>
  <c r="I18" i="19"/>
  <c r="L17" i="19"/>
  <c r="AD19" i="19"/>
  <c r="J19" i="19" s="1"/>
  <c r="K19" i="19" s="1"/>
  <c r="AC20" i="19"/>
  <c r="I37" i="1"/>
  <c r="Q10" i="1"/>
  <c r="R10" i="1" s="1"/>
  <c r="V10" i="1" s="1"/>
  <c r="P11" i="1"/>
  <c r="AC12" i="15"/>
  <c r="AD11" i="15"/>
  <c r="N13" i="1"/>
  <c r="O13" i="1"/>
  <c r="AD14" i="1"/>
  <c r="J14" i="1" s="1"/>
  <c r="K14" i="1" s="1"/>
  <c r="L14" i="1" s="1"/>
  <c r="AE15" i="1"/>
  <c r="P125" i="19" l="1"/>
  <c r="Q124" i="19"/>
  <c r="AD124" i="19"/>
  <c r="AC125" i="19"/>
  <c r="AD20" i="19"/>
  <c r="J20" i="19" s="1"/>
  <c r="K20" i="19" s="1"/>
  <c r="AC21" i="19"/>
  <c r="I19" i="19"/>
  <c r="L18" i="19"/>
  <c r="P19" i="19"/>
  <c r="Q18" i="19"/>
  <c r="O17" i="19"/>
  <c r="R17" i="19" s="1"/>
  <c r="V17" i="19" s="1"/>
  <c r="N17" i="19"/>
  <c r="I38" i="1"/>
  <c r="Q11" i="1"/>
  <c r="R11" i="1" s="1"/>
  <c r="V11" i="1" s="1"/>
  <c r="P12" i="1"/>
  <c r="AC13" i="15"/>
  <c r="AD12" i="15"/>
  <c r="AE16" i="1"/>
  <c r="AD15" i="1"/>
  <c r="J15" i="1" s="1"/>
  <c r="K15" i="1" s="1"/>
  <c r="L15" i="1" s="1"/>
  <c r="N14" i="1"/>
  <c r="O14" i="1"/>
  <c r="Q125" i="19" l="1"/>
  <c r="P126" i="19"/>
  <c r="AC126" i="19"/>
  <c r="AD125" i="19"/>
  <c r="O18" i="19"/>
  <c r="R18" i="19" s="1"/>
  <c r="V18" i="19" s="1"/>
  <c r="N18" i="19"/>
  <c r="Q19" i="19"/>
  <c r="P20" i="19"/>
  <c r="I20" i="19"/>
  <c r="L19" i="19"/>
  <c r="AD21" i="19"/>
  <c r="J21" i="19" s="1"/>
  <c r="K21" i="19" s="1"/>
  <c r="AC22" i="19"/>
  <c r="I39" i="1"/>
  <c r="P13" i="1"/>
  <c r="Q12" i="1"/>
  <c r="R12" i="1" s="1"/>
  <c r="V12" i="1" s="1"/>
  <c r="AC14" i="15"/>
  <c r="AD13" i="15"/>
  <c r="O15" i="1"/>
  <c r="N15" i="1"/>
  <c r="AD16" i="1"/>
  <c r="J16" i="1" s="1"/>
  <c r="K16" i="1" s="1"/>
  <c r="L16" i="1" s="1"/>
  <c r="AE17" i="1"/>
  <c r="Q126" i="19" l="1"/>
  <c r="P127" i="19"/>
  <c r="AD126" i="19"/>
  <c r="AC127" i="19"/>
  <c r="P21" i="19"/>
  <c r="Q20" i="19"/>
  <c r="O19" i="19"/>
  <c r="R19" i="19" s="1"/>
  <c r="V19" i="19" s="1"/>
  <c r="N19" i="19"/>
  <c r="I21" i="19"/>
  <c r="L20" i="19"/>
  <c r="AD22" i="19"/>
  <c r="J22" i="19" s="1"/>
  <c r="K22" i="19" s="1"/>
  <c r="AC23" i="19"/>
  <c r="I40" i="1"/>
  <c r="P14" i="1"/>
  <c r="Q13" i="1"/>
  <c r="R13" i="1" s="1"/>
  <c r="V13" i="1" s="1"/>
  <c r="AC15" i="15"/>
  <c r="AD14" i="15"/>
  <c r="AE18" i="1"/>
  <c r="AD17" i="1"/>
  <c r="J17" i="1" s="1"/>
  <c r="K17" i="1" s="1"/>
  <c r="L17" i="1" s="1"/>
  <c r="N16" i="1"/>
  <c r="O16" i="1"/>
  <c r="Q127" i="19" l="1"/>
  <c r="P128" i="19"/>
  <c r="AC128" i="19"/>
  <c r="AD127" i="19"/>
  <c r="O20" i="19"/>
  <c r="R20" i="19" s="1"/>
  <c r="V20" i="19" s="1"/>
  <c r="N20" i="19"/>
  <c r="I22" i="19"/>
  <c r="L21" i="19"/>
  <c r="Q21" i="19"/>
  <c r="P22" i="19"/>
  <c r="AC24" i="19"/>
  <c r="AD23" i="19"/>
  <c r="J23" i="19" s="1"/>
  <c r="K23" i="19" s="1"/>
  <c r="I41" i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Q14" i="1"/>
  <c r="R14" i="1" s="1"/>
  <c r="V14" i="1" s="1"/>
  <c r="P15" i="1"/>
  <c r="AC16" i="15"/>
  <c r="AD15" i="15"/>
  <c r="O17" i="1"/>
  <c r="N17" i="1"/>
  <c r="AD18" i="1"/>
  <c r="J18" i="1" s="1"/>
  <c r="K18" i="1" s="1"/>
  <c r="L18" i="1" s="1"/>
  <c r="AE19" i="1"/>
  <c r="P129" i="19" l="1"/>
  <c r="Q128" i="19"/>
  <c r="AC129" i="19"/>
  <c r="AD128" i="19"/>
  <c r="Q22" i="19"/>
  <c r="P23" i="19"/>
  <c r="N21" i="19"/>
  <c r="O21" i="19"/>
  <c r="R21" i="19" s="1"/>
  <c r="V21" i="19" s="1"/>
  <c r="I23" i="19"/>
  <c r="L22" i="19"/>
  <c r="AD24" i="19"/>
  <c r="J24" i="19" s="1"/>
  <c r="K24" i="19" s="1"/>
  <c r="AC25" i="19"/>
  <c r="P16" i="1"/>
  <c r="Q15" i="1"/>
  <c r="R15" i="1" s="1"/>
  <c r="V15" i="1" s="1"/>
  <c r="AC17" i="15"/>
  <c r="AD16" i="15"/>
  <c r="AE20" i="1"/>
  <c r="AD19" i="1"/>
  <c r="J19" i="1" s="1"/>
  <c r="K19" i="1" s="1"/>
  <c r="L19" i="1" s="1"/>
  <c r="N18" i="1"/>
  <c r="O18" i="1"/>
  <c r="P130" i="19" l="1"/>
  <c r="Q129" i="19"/>
  <c r="AC130" i="19"/>
  <c r="AD129" i="19"/>
  <c r="AD25" i="19"/>
  <c r="J25" i="19" s="1"/>
  <c r="K25" i="19" s="1"/>
  <c r="AC26" i="19"/>
  <c r="O22" i="19"/>
  <c r="R22" i="19" s="1"/>
  <c r="V22" i="19" s="1"/>
  <c r="N22" i="19"/>
  <c r="L23" i="19"/>
  <c r="I24" i="19"/>
  <c r="P24" i="19"/>
  <c r="Q23" i="19"/>
  <c r="P17" i="1"/>
  <c r="Q16" i="1"/>
  <c r="R16" i="1" s="1"/>
  <c r="V16" i="1" s="1"/>
  <c r="AC18" i="15"/>
  <c r="AD17" i="15"/>
  <c r="O19" i="1"/>
  <c r="N19" i="1"/>
  <c r="AE21" i="1"/>
  <c r="AD20" i="1"/>
  <c r="J20" i="1" s="1"/>
  <c r="K20" i="1" s="1"/>
  <c r="L20" i="1" s="1"/>
  <c r="P131" i="19" l="1"/>
  <c r="Q130" i="19"/>
  <c r="AD130" i="19"/>
  <c r="AC131" i="19"/>
  <c r="Q24" i="19"/>
  <c r="P25" i="19"/>
  <c r="O23" i="19"/>
  <c r="R23" i="19" s="1"/>
  <c r="V23" i="19" s="1"/>
  <c r="N23" i="19"/>
  <c r="L24" i="19"/>
  <c r="I25" i="19"/>
  <c r="AC27" i="19"/>
  <c r="AD26" i="19"/>
  <c r="J26" i="19" s="1"/>
  <c r="K26" i="19" s="1"/>
  <c r="P18" i="1"/>
  <c r="Q17" i="1"/>
  <c r="R17" i="1" s="1"/>
  <c r="V17" i="1" s="1"/>
  <c r="AC19" i="15"/>
  <c r="AD18" i="15"/>
  <c r="O20" i="1"/>
  <c r="N20" i="1"/>
  <c r="AE22" i="1"/>
  <c r="AD21" i="1"/>
  <c r="J21" i="1" s="1"/>
  <c r="K21" i="1" s="1"/>
  <c r="L21" i="1" s="1"/>
  <c r="P132" i="19" l="1"/>
  <c r="Q131" i="19"/>
  <c r="AC132" i="19"/>
  <c r="AD131" i="19"/>
  <c r="I26" i="19"/>
  <c r="L25" i="19"/>
  <c r="AD27" i="19"/>
  <c r="J27" i="19" s="1"/>
  <c r="K27" i="19" s="1"/>
  <c r="AC28" i="19"/>
  <c r="N24" i="19"/>
  <c r="O24" i="19"/>
  <c r="R24" i="19" s="1"/>
  <c r="V24" i="19" s="1"/>
  <c r="P26" i="19"/>
  <c r="Q25" i="19"/>
  <c r="P19" i="1"/>
  <c r="Q18" i="1"/>
  <c r="R18" i="1" s="1"/>
  <c r="V18" i="1" s="1"/>
  <c r="AC20" i="15"/>
  <c r="AD19" i="15"/>
  <c r="N21" i="1"/>
  <c r="O21" i="1"/>
  <c r="AD22" i="1"/>
  <c r="J22" i="1" s="1"/>
  <c r="K22" i="1" s="1"/>
  <c r="L22" i="1" s="1"/>
  <c r="AE23" i="1"/>
  <c r="P133" i="19" l="1"/>
  <c r="Q132" i="19"/>
  <c r="AD132" i="19"/>
  <c r="AC133" i="19"/>
  <c r="L26" i="19"/>
  <c r="I27" i="19"/>
  <c r="AC29" i="19"/>
  <c r="AD28" i="19"/>
  <c r="J28" i="19" s="1"/>
  <c r="K28" i="19" s="1"/>
  <c r="P27" i="19"/>
  <c r="Q26" i="19"/>
  <c r="O25" i="19"/>
  <c r="R25" i="19" s="1"/>
  <c r="V25" i="19" s="1"/>
  <c r="N25" i="19"/>
  <c r="P20" i="1"/>
  <c r="Q19" i="1"/>
  <c r="R19" i="1" s="1"/>
  <c r="V19" i="1" s="1"/>
  <c r="AC21" i="15"/>
  <c r="AD20" i="15"/>
  <c r="AD23" i="1"/>
  <c r="J23" i="1" s="1"/>
  <c r="K23" i="1" s="1"/>
  <c r="L23" i="1" s="1"/>
  <c r="AE24" i="1"/>
  <c r="N22" i="1"/>
  <c r="O22" i="1"/>
  <c r="Q133" i="19" l="1"/>
  <c r="P134" i="19"/>
  <c r="AC134" i="19"/>
  <c r="AD133" i="19"/>
  <c r="Q27" i="19"/>
  <c r="P28" i="19"/>
  <c r="AC30" i="19"/>
  <c r="AD29" i="19"/>
  <c r="J29" i="19" s="1"/>
  <c r="K29" i="19" s="1"/>
  <c r="I28" i="19"/>
  <c r="L27" i="19"/>
  <c r="O26" i="19"/>
  <c r="R26" i="19" s="1"/>
  <c r="V26" i="19" s="1"/>
  <c r="N26" i="19"/>
  <c r="P21" i="1"/>
  <c r="Q20" i="1"/>
  <c r="R20" i="1" s="1"/>
  <c r="V20" i="1" s="1"/>
  <c r="AC22" i="15"/>
  <c r="AD21" i="15"/>
  <c r="AD24" i="1"/>
  <c r="J24" i="1" s="1"/>
  <c r="K24" i="1" s="1"/>
  <c r="L24" i="1" s="1"/>
  <c r="AE25" i="1"/>
  <c r="N23" i="1"/>
  <c r="O23" i="1"/>
  <c r="Q134" i="19" l="1"/>
  <c r="P135" i="19"/>
  <c r="AD134" i="19"/>
  <c r="AC135" i="19"/>
  <c r="I29" i="19"/>
  <c r="L28" i="19"/>
  <c r="O27" i="19"/>
  <c r="R27" i="19" s="1"/>
  <c r="V27" i="19" s="1"/>
  <c r="N27" i="19"/>
  <c r="AD30" i="19"/>
  <c r="J30" i="19" s="1"/>
  <c r="K30" i="19" s="1"/>
  <c r="AC31" i="19"/>
  <c r="P29" i="19"/>
  <c r="Q28" i="19"/>
  <c r="P22" i="1"/>
  <c r="Q21" i="1"/>
  <c r="R21" i="1" s="1"/>
  <c r="V21" i="1" s="1"/>
  <c r="AC23" i="15"/>
  <c r="AD22" i="15"/>
  <c r="AE26" i="1"/>
  <c r="AD25" i="1"/>
  <c r="J25" i="1" s="1"/>
  <c r="K25" i="1" s="1"/>
  <c r="L25" i="1" s="1"/>
  <c r="N24" i="1"/>
  <c r="O24" i="1"/>
  <c r="P136" i="19" l="1"/>
  <c r="Q135" i="19"/>
  <c r="AC136" i="19"/>
  <c r="AD135" i="19"/>
  <c r="P30" i="19"/>
  <c r="Q29" i="19"/>
  <c r="AC32" i="19"/>
  <c r="AD31" i="19"/>
  <c r="J31" i="19" s="1"/>
  <c r="K31" i="19" s="1"/>
  <c r="O28" i="19"/>
  <c r="R28" i="19" s="1"/>
  <c r="V28" i="19" s="1"/>
  <c r="N28" i="19"/>
  <c r="I30" i="19"/>
  <c r="L29" i="19"/>
  <c r="P23" i="1"/>
  <c r="Q22" i="1"/>
  <c r="R22" i="1" s="1"/>
  <c r="V22" i="1" s="1"/>
  <c r="AC24" i="15"/>
  <c r="AD23" i="15"/>
  <c r="O25" i="1"/>
  <c r="N25" i="1"/>
  <c r="AD26" i="1"/>
  <c r="J26" i="1" s="1"/>
  <c r="K26" i="1" s="1"/>
  <c r="L26" i="1" s="1"/>
  <c r="AE27" i="1"/>
  <c r="Q136" i="19" l="1"/>
  <c r="P137" i="19"/>
  <c r="AD136" i="19"/>
  <c r="AC137" i="19"/>
  <c r="L30" i="19"/>
  <c r="I31" i="19"/>
  <c r="Q30" i="19"/>
  <c r="P31" i="19"/>
  <c r="AC33" i="19"/>
  <c r="AD32" i="19"/>
  <c r="J32" i="19" s="1"/>
  <c r="K32" i="19" s="1"/>
  <c r="O29" i="19"/>
  <c r="R29" i="19" s="1"/>
  <c r="V29" i="19" s="1"/>
  <c r="N29" i="19"/>
  <c r="Q23" i="1"/>
  <c r="R23" i="1" s="1"/>
  <c r="V23" i="1" s="1"/>
  <c r="P24" i="1"/>
  <c r="AC25" i="15"/>
  <c r="AD24" i="15"/>
  <c r="AE28" i="1"/>
  <c r="AD27" i="1"/>
  <c r="J27" i="1" s="1"/>
  <c r="K27" i="1" s="1"/>
  <c r="L27" i="1" s="1"/>
  <c r="O26" i="1"/>
  <c r="N26" i="1"/>
  <c r="Q137" i="19" l="1"/>
  <c r="P138" i="19"/>
  <c r="AC138" i="19"/>
  <c r="AD137" i="19"/>
  <c r="O30" i="19"/>
  <c r="R30" i="19" s="1"/>
  <c r="V30" i="19" s="1"/>
  <c r="N30" i="19"/>
  <c r="AC34" i="19"/>
  <c r="AD33" i="19"/>
  <c r="J33" i="19" s="1"/>
  <c r="K33" i="19" s="1"/>
  <c r="P32" i="19"/>
  <c r="Q31" i="19"/>
  <c r="I32" i="19"/>
  <c r="L31" i="19"/>
  <c r="P25" i="1"/>
  <c r="Q24" i="1"/>
  <c r="R24" i="1" s="1"/>
  <c r="V24" i="1" s="1"/>
  <c r="AC26" i="15"/>
  <c r="AD25" i="15"/>
  <c r="N27" i="1"/>
  <c r="O27" i="1"/>
  <c r="AE29" i="1"/>
  <c r="AD28" i="1"/>
  <c r="J28" i="1" s="1"/>
  <c r="K28" i="1" s="1"/>
  <c r="L28" i="1" s="1"/>
  <c r="P139" i="19" l="1"/>
  <c r="Q138" i="19"/>
  <c r="AC139" i="19"/>
  <c r="AD138" i="19"/>
  <c r="P33" i="19"/>
  <c r="Q32" i="19"/>
  <c r="AC35" i="19"/>
  <c r="AD34" i="19"/>
  <c r="J34" i="19" s="1"/>
  <c r="K34" i="19" s="1"/>
  <c r="L32" i="19"/>
  <c r="I33" i="19"/>
  <c r="O31" i="19"/>
  <c r="R31" i="19" s="1"/>
  <c r="V31" i="19" s="1"/>
  <c r="N31" i="19"/>
  <c r="Q25" i="1"/>
  <c r="R25" i="1" s="1"/>
  <c r="V25" i="1" s="1"/>
  <c r="P26" i="1"/>
  <c r="AC27" i="15"/>
  <c r="AD26" i="15"/>
  <c r="O28" i="1"/>
  <c r="N28" i="1"/>
  <c r="AE30" i="1"/>
  <c r="AD29" i="1"/>
  <c r="J29" i="1" s="1"/>
  <c r="K29" i="1" s="1"/>
  <c r="L29" i="1" s="1"/>
  <c r="P140" i="19" l="1"/>
  <c r="Q139" i="19"/>
  <c r="AC140" i="19"/>
  <c r="AD139" i="19"/>
  <c r="P34" i="19"/>
  <c r="Q33" i="19"/>
  <c r="N32" i="19"/>
  <c r="O32" i="19"/>
  <c r="R32" i="19" s="1"/>
  <c r="V32" i="19" s="1"/>
  <c r="I34" i="19"/>
  <c r="L33" i="19"/>
  <c r="AD35" i="19"/>
  <c r="J35" i="19" s="1"/>
  <c r="K35" i="19" s="1"/>
  <c r="AC36" i="19"/>
  <c r="P27" i="1"/>
  <c r="Q26" i="1"/>
  <c r="R26" i="1" s="1"/>
  <c r="V26" i="1" s="1"/>
  <c r="AC28" i="15"/>
  <c r="AD27" i="15"/>
  <c r="N29" i="1"/>
  <c r="O29" i="1"/>
  <c r="AD30" i="1"/>
  <c r="J30" i="1" s="1"/>
  <c r="K30" i="1" s="1"/>
  <c r="L30" i="1" s="1"/>
  <c r="AE31" i="1"/>
  <c r="P141" i="19" l="1"/>
  <c r="Q140" i="19"/>
  <c r="AD140" i="19"/>
  <c r="AC141" i="19"/>
  <c r="AC37" i="19"/>
  <c r="AD36" i="19"/>
  <c r="J36" i="19" s="1"/>
  <c r="K36" i="19" s="1"/>
  <c r="I35" i="19"/>
  <c r="L34" i="19"/>
  <c r="O33" i="19"/>
  <c r="R33" i="19" s="1"/>
  <c r="V33" i="19" s="1"/>
  <c r="N33" i="19"/>
  <c r="P35" i="19"/>
  <c r="Q34" i="19"/>
  <c r="P28" i="1"/>
  <c r="Q27" i="1"/>
  <c r="R27" i="1" s="1"/>
  <c r="V27" i="1" s="1"/>
  <c r="AC29" i="15"/>
  <c r="AD28" i="15"/>
  <c r="AE32" i="1"/>
  <c r="AD31" i="1"/>
  <c r="J31" i="1" s="1"/>
  <c r="K31" i="1" s="1"/>
  <c r="L31" i="1" s="1"/>
  <c r="O30" i="1"/>
  <c r="N30" i="1"/>
  <c r="Q141" i="19" l="1"/>
  <c r="P142" i="19"/>
  <c r="AC142" i="19"/>
  <c r="AD142" i="19" s="1"/>
  <c r="AD141" i="19"/>
  <c r="W100" i="19"/>
  <c r="W108" i="19"/>
  <c r="W105" i="19"/>
  <c r="W97" i="19"/>
  <c r="W89" i="19"/>
  <c r="W81" i="19"/>
  <c r="W73" i="19"/>
  <c r="W82" i="19"/>
  <c r="W72" i="19"/>
  <c r="W102" i="19"/>
  <c r="W101" i="19"/>
  <c r="W95" i="19"/>
  <c r="W90" i="19"/>
  <c r="W80" i="19"/>
  <c r="W96" i="19"/>
  <c r="W88" i="19"/>
  <c r="W79" i="19"/>
  <c r="W104" i="19"/>
  <c r="W86" i="19"/>
  <c r="W77" i="19"/>
  <c r="W66" i="19"/>
  <c r="W84" i="19"/>
  <c r="W83" i="19"/>
  <c r="W109" i="19"/>
  <c r="W94" i="19"/>
  <c r="W93" i="19"/>
  <c r="W92" i="19"/>
  <c r="W91" i="19"/>
  <c r="W85" i="19"/>
  <c r="W71" i="19"/>
  <c r="W53" i="19"/>
  <c r="W61" i="19"/>
  <c r="W103" i="19"/>
  <c r="W68" i="19"/>
  <c r="W67" i="19"/>
  <c r="W58" i="19"/>
  <c r="W107" i="19"/>
  <c r="W69" i="19"/>
  <c r="W60" i="19"/>
  <c r="W57" i="19"/>
  <c r="W49" i="19"/>
  <c r="W70" i="19"/>
  <c r="W62" i="19"/>
  <c r="W59" i="19"/>
  <c r="W56" i="19"/>
  <c r="W41" i="19"/>
  <c r="W36" i="19"/>
  <c r="W28" i="19"/>
  <c r="W75" i="19"/>
  <c r="W52" i="19"/>
  <c r="W38" i="19"/>
  <c r="Q35" i="19"/>
  <c r="W33" i="19"/>
  <c r="W106" i="19"/>
  <c r="W87" i="19"/>
  <c r="W47" i="19"/>
  <c r="W46" i="19"/>
  <c r="W45" i="19"/>
  <c r="W30" i="19"/>
  <c r="W22" i="19"/>
  <c r="W98" i="19"/>
  <c r="W44" i="19"/>
  <c r="W43" i="19"/>
  <c r="W40" i="19"/>
  <c r="W35" i="19"/>
  <c r="W27" i="19"/>
  <c r="W78" i="19"/>
  <c r="W76" i="19"/>
  <c r="W64" i="19"/>
  <c r="W63" i="19"/>
  <c r="W42" i="19"/>
  <c r="W29" i="19"/>
  <c r="W51" i="19"/>
  <c r="W32" i="19"/>
  <c r="W24" i="19"/>
  <c r="W23" i="19"/>
  <c r="W17" i="19"/>
  <c r="W9" i="19"/>
  <c r="W6" i="19"/>
  <c r="W14" i="19"/>
  <c r="W50" i="19"/>
  <c r="W39" i="19"/>
  <c r="P36" i="19"/>
  <c r="W31" i="19"/>
  <c r="W25" i="19"/>
  <c r="W19" i="19"/>
  <c r="W11" i="19"/>
  <c r="W74" i="19"/>
  <c r="W37" i="19"/>
  <c r="W26" i="19"/>
  <c r="W16" i="19"/>
  <c r="W8" i="19"/>
  <c r="W99" i="19"/>
  <c r="W21" i="19"/>
  <c r="W18" i="19"/>
  <c r="W10" i="19"/>
  <c r="W15" i="19"/>
  <c r="W55" i="19"/>
  <c r="W12" i="19"/>
  <c r="W54" i="19"/>
  <c r="W34" i="19"/>
  <c r="W7" i="19"/>
  <c r="W65" i="19"/>
  <c r="W13" i="19"/>
  <c r="W48" i="19"/>
  <c r="W20" i="19"/>
  <c r="O34" i="19"/>
  <c r="R34" i="19" s="1"/>
  <c r="V34" i="19" s="1"/>
  <c r="N34" i="19"/>
  <c r="I36" i="19"/>
  <c r="L35" i="19"/>
  <c r="AC38" i="19"/>
  <c r="AD37" i="19"/>
  <c r="J37" i="19" s="1"/>
  <c r="K37" i="19" s="1"/>
  <c r="P29" i="1"/>
  <c r="Q28" i="1"/>
  <c r="R28" i="1" s="1"/>
  <c r="V28" i="1" s="1"/>
  <c r="AC30" i="15"/>
  <c r="AD29" i="15"/>
  <c r="N31" i="1"/>
  <c r="O31" i="1"/>
  <c r="AD32" i="1"/>
  <c r="J32" i="1" s="1"/>
  <c r="K32" i="1" s="1"/>
  <c r="L32" i="1" s="1"/>
  <c r="AE33" i="1"/>
  <c r="Q142" i="19" l="1"/>
  <c r="P143" i="19"/>
  <c r="AC39" i="19"/>
  <c r="AD38" i="19"/>
  <c r="J38" i="19" s="1"/>
  <c r="K38" i="19" s="1"/>
  <c r="O35" i="19"/>
  <c r="R35" i="19" s="1"/>
  <c r="V35" i="19" s="1"/>
  <c r="N35" i="19"/>
  <c r="I37" i="19"/>
  <c r="L36" i="19"/>
  <c r="P37" i="19"/>
  <c r="Q36" i="19"/>
  <c r="P30" i="1"/>
  <c r="Q29" i="1"/>
  <c r="R29" i="1" s="1"/>
  <c r="V29" i="1" s="1"/>
  <c r="AC31" i="15"/>
  <c r="AD30" i="15"/>
  <c r="AE34" i="1"/>
  <c r="AD33" i="1"/>
  <c r="J33" i="1" s="1"/>
  <c r="K33" i="1" s="1"/>
  <c r="L33" i="1" s="1"/>
  <c r="N32" i="1"/>
  <c r="O32" i="1"/>
  <c r="P144" i="19" l="1"/>
  <c r="Q144" i="19" s="1"/>
  <c r="Q143" i="19"/>
  <c r="O36" i="19"/>
  <c r="R36" i="19" s="1"/>
  <c r="V36" i="19" s="1"/>
  <c r="N36" i="19"/>
  <c r="P38" i="19"/>
  <c r="Q37" i="19"/>
  <c r="L37" i="19"/>
  <c r="I38" i="19"/>
  <c r="AC40" i="19"/>
  <c r="AD39" i="19"/>
  <c r="J39" i="19" s="1"/>
  <c r="K39" i="19" s="1"/>
  <c r="P31" i="1"/>
  <c r="Q30" i="1"/>
  <c r="R30" i="1" s="1"/>
  <c r="V30" i="1" s="1"/>
  <c r="AC32" i="15"/>
  <c r="AD31" i="15"/>
  <c r="O33" i="1"/>
  <c r="N33" i="1"/>
  <c r="AD34" i="1"/>
  <c r="J34" i="1" s="1"/>
  <c r="K34" i="1" s="1"/>
  <c r="L34" i="1" s="1"/>
  <c r="AE35" i="1"/>
  <c r="AD40" i="19" l="1"/>
  <c r="J40" i="19" s="1"/>
  <c r="K40" i="19" s="1"/>
  <c r="AC41" i="19"/>
  <c r="I39" i="19"/>
  <c r="L38" i="19"/>
  <c r="N37" i="19"/>
  <c r="O37" i="19"/>
  <c r="R37" i="19" s="1"/>
  <c r="V37" i="19" s="1"/>
  <c r="P39" i="19"/>
  <c r="Q38" i="19"/>
  <c r="Q31" i="1"/>
  <c r="R31" i="1" s="1"/>
  <c r="V31" i="1" s="1"/>
  <c r="P32" i="1"/>
  <c r="AC33" i="15"/>
  <c r="AD32" i="15"/>
  <c r="AE36" i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D35" i="1"/>
  <c r="J35" i="1" s="1"/>
  <c r="K35" i="1" s="1"/>
  <c r="L35" i="1" s="1"/>
  <c r="N34" i="1"/>
  <c r="O34" i="1"/>
  <c r="P40" i="19" l="1"/>
  <c r="Q39" i="19"/>
  <c r="I40" i="19"/>
  <c r="L39" i="19"/>
  <c r="O38" i="19"/>
  <c r="R38" i="19" s="1"/>
  <c r="V38" i="19" s="1"/>
  <c r="N38" i="19"/>
  <c r="AD41" i="19"/>
  <c r="J41" i="19" s="1"/>
  <c r="K41" i="19" s="1"/>
  <c r="AC42" i="19"/>
  <c r="O35" i="1"/>
  <c r="N35" i="1"/>
  <c r="P33" i="1"/>
  <c r="Q32" i="1"/>
  <c r="R32" i="1" s="1"/>
  <c r="V32" i="1" s="1"/>
  <c r="AC34" i="15"/>
  <c r="AD33" i="15"/>
  <c r="AC43" i="19" l="1"/>
  <c r="AD42" i="19"/>
  <c r="J42" i="19" s="1"/>
  <c r="K42" i="19" s="1"/>
  <c r="Q40" i="19"/>
  <c r="P41" i="19"/>
  <c r="O39" i="19"/>
  <c r="R39" i="19" s="1"/>
  <c r="V39" i="19" s="1"/>
  <c r="N39" i="19"/>
  <c r="I41" i="19"/>
  <c r="L40" i="19"/>
  <c r="P34" i="1"/>
  <c r="Q33" i="1"/>
  <c r="R33" i="1" s="1"/>
  <c r="V33" i="1" s="1"/>
  <c r="AC35" i="15"/>
  <c r="AD34" i="15"/>
  <c r="O40" i="19" l="1"/>
  <c r="R40" i="19" s="1"/>
  <c r="V40" i="19" s="1"/>
  <c r="N40" i="19"/>
  <c r="P42" i="19"/>
  <c r="Q41" i="19"/>
  <c r="AD43" i="19"/>
  <c r="J43" i="19" s="1"/>
  <c r="K43" i="19" s="1"/>
  <c r="AC44" i="19"/>
  <c r="I42" i="19"/>
  <c r="L41" i="19"/>
  <c r="Q34" i="1"/>
  <c r="R34" i="1" s="1"/>
  <c r="V34" i="1" s="1"/>
  <c r="P35" i="1"/>
  <c r="AC36" i="15"/>
  <c r="AD35" i="15"/>
  <c r="I43" i="19" l="1"/>
  <c r="L42" i="19"/>
  <c r="AC45" i="19"/>
  <c r="AD44" i="19"/>
  <c r="J44" i="19" s="1"/>
  <c r="K44" i="19" s="1"/>
  <c r="O41" i="19"/>
  <c r="R41" i="19" s="1"/>
  <c r="V41" i="19" s="1"/>
  <c r="N41" i="19"/>
  <c r="P43" i="19"/>
  <c r="Q42" i="19"/>
  <c r="W67" i="1"/>
  <c r="W59" i="1"/>
  <c r="W45" i="1"/>
  <c r="W77" i="1"/>
  <c r="W109" i="1"/>
  <c r="W55" i="1"/>
  <c r="W87" i="1"/>
  <c r="W34" i="1"/>
  <c r="W102" i="1"/>
  <c r="W74" i="1"/>
  <c r="W23" i="1"/>
  <c r="W72" i="1"/>
  <c r="W32" i="1"/>
  <c r="W98" i="1"/>
  <c r="W33" i="1"/>
  <c r="W19" i="1"/>
  <c r="W84" i="1"/>
  <c r="W14" i="1"/>
  <c r="W58" i="1"/>
  <c r="W31" i="1"/>
  <c r="W56" i="1"/>
  <c r="W28" i="1"/>
  <c r="W50" i="1"/>
  <c r="W9" i="1"/>
  <c r="W81" i="1"/>
  <c r="W68" i="1"/>
  <c r="W16" i="1"/>
  <c r="W96" i="1"/>
  <c r="W54" i="1"/>
  <c r="W13" i="1"/>
  <c r="W12" i="1"/>
  <c r="W48" i="1"/>
  <c r="W51" i="1"/>
  <c r="W107" i="1"/>
  <c r="W95" i="1"/>
  <c r="W85" i="1"/>
  <c r="W10" i="1"/>
  <c r="W106" i="1"/>
  <c r="W60" i="1"/>
  <c r="W62" i="1"/>
  <c r="W22" i="1"/>
  <c r="W88" i="1"/>
  <c r="W82" i="1"/>
  <c r="W11" i="1"/>
  <c r="P36" i="1"/>
  <c r="W83" i="1"/>
  <c r="W75" i="1"/>
  <c r="W47" i="1"/>
  <c r="W79" i="1"/>
  <c r="W37" i="1"/>
  <c r="W69" i="1"/>
  <c r="W101" i="1"/>
  <c r="W26" i="1"/>
  <c r="W70" i="1"/>
  <c r="W42" i="1"/>
  <c r="W7" i="1"/>
  <c r="W40" i="1"/>
  <c r="W24" i="1"/>
  <c r="W66" i="1"/>
  <c r="W17" i="1"/>
  <c r="W49" i="1"/>
  <c r="W52" i="1"/>
  <c r="W86" i="1"/>
  <c r="W29" i="1"/>
  <c r="W15" i="1"/>
  <c r="W108" i="1"/>
  <c r="W20" i="1"/>
  <c r="W78" i="1"/>
  <c r="W73" i="1"/>
  <c r="W80" i="1"/>
  <c r="W36" i="1"/>
  <c r="W65" i="1"/>
  <c r="W94" i="1"/>
  <c r="W30" i="1"/>
  <c r="W97" i="1"/>
  <c r="W76" i="1"/>
  <c r="W27" i="1"/>
  <c r="W43" i="1"/>
  <c r="W63" i="1"/>
  <c r="W53" i="1"/>
  <c r="Q35" i="1"/>
  <c r="W57" i="1"/>
  <c r="W8" i="1"/>
  <c r="W41" i="1"/>
  <c r="W90" i="1"/>
  <c r="W89" i="1"/>
  <c r="W44" i="1"/>
  <c r="W25" i="1"/>
  <c r="W35" i="1"/>
  <c r="W99" i="1"/>
  <c r="W91" i="1"/>
  <c r="W61" i="1"/>
  <c r="W93" i="1"/>
  <c r="W39" i="1"/>
  <c r="W71" i="1"/>
  <c r="W103" i="1"/>
  <c r="W18" i="1"/>
  <c r="W38" i="1"/>
  <c r="W21" i="1"/>
  <c r="W92" i="1"/>
  <c r="W105" i="1"/>
  <c r="W46" i="1"/>
  <c r="W104" i="1"/>
  <c r="W64" i="1"/>
  <c r="W100" i="1"/>
  <c r="AC37" i="15"/>
  <c r="AD36" i="15"/>
  <c r="AC46" i="19" l="1"/>
  <c r="AD45" i="19"/>
  <c r="J45" i="19" s="1"/>
  <c r="K45" i="19" s="1"/>
  <c r="Q43" i="19"/>
  <c r="P44" i="19"/>
  <c r="O42" i="19"/>
  <c r="R42" i="19" s="1"/>
  <c r="V42" i="19" s="1"/>
  <c r="N42" i="19"/>
  <c r="L43" i="19"/>
  <c r="I44" i="19"/>
  <c r="P37" i="1"/>
  <c r="Q36" i="1"/>
  <c r="AC38" i="15"/>
  <c r="AD37" i="15"/>
  <c r="O43" i="19" l="1"/>
  <c r="N43" i="19"/>
  <c r="P45" i="19"/>
  <c r="Q44" i="19"/>
  <c r="R43" i="19"/>
  <c r="V43" i="19" s="1"/>
  <c r="L44" i="19"/>
  <c r="I45" i="19"/>
  <c r="AC47" i="19"/>
  <c r="AD46" i="19"/>
  <c r="J46" i="19" s="1"/>
  <c r="K46" i="19" s="1"/>
  <c r="P38" i="1"/>
  <c r="Q37" i="1"/>
  <c r="AC39" i="15"/>
  <c r="AD38" i="15"/>
  <c r="P46" i="19" l="1"/>
  <c r="Q45" i="19"/>
  <c r="AD47" i="19"/>
  <c r="J47" i="19" s="1"/>
  <c r="K47" i="19" s="1"/>
  <c r="AC48" i="19"/>
  <c r="O44" i="19"/>
  <c r="R44" i="19" s="1"/>
  <c r="V44" i="19" s="1"/>
  <c r="N44" i="19"/>
  <c r="L45" i="19"/>
  <c r="I46" i="19"/>
  <c r="Q38" i="1"/>
  <c r="P39" i="1"/>
  <c r="AC40" i="15"/>
  <c r="AD39" i="15"/>
  <c r="O45" i="19" l="1"/>
  <c r="N45" i="19"/>
  <c r="AD48" i="19"/>
  <c r="J48" i="19" s="1"/>
  <c r="K48" i="19" s="1"/>
  <c r="AC49" i="19"/>
  <c r="L46" i="19"/>
  <c r="I47" i="19"/>
  <c r="R45" i="19"/>
  <c r="V45" i="19" s="1"/>
  <c r="P47" i="19"/>
  <c r="Q46" i="19"/>
  <c r="P40" i="1"/>
  <c r="Q39" i="1"/>
  <c r="AC41" i="15"/>
  <c r="AD40" i="15"/>
  <c r="Q47" i="19" l="1"/>
  <c r="P48" i="19"/>
  <c r="I48" i="19"/>
  <c r="L47" i="19"/>
  <c r="AC50" i="19"/>
  <c r="AD49" i="19"/>
  <c r="J49" i="19" s="1"/>
  <c r="K49" i="19" s="1"/>
  <c r="O46" i="19"/>
  <c r="R46" i="19" s="1"/>
  <c r="V46" i="19" s="1"/>
  <c r="N46" i="19"/>
  <c r="P41" i="1"/>
  <c r="Q40" i="1"/>
  <c r="AC42" i="15"/>
  <c r="AD41" i="15"/>
  <c r="AD50" i="19" l="1"/>
  <c r="J50" i="19" s="1"/>
  <c r="K50" i="19" s="1"/>
  <c r="AC51" i="19"/>
  <c r="L48" i="19"/>
  <c r="I49" i="19"/>
  <c r="Q48" i="19"/>
  <c r="P49" i="19"/>
  <c r="O47" i="19"/>
  <c r="R47" i="19" s="1"/>
  <c r="V47" i="19" s="1"/>
  <c r="N47" i="19"/>
  <c r="P42" i="1"/>
  <c r="Q41" i="1"/>
  <c r="AC43" i="15"/>
  <c r="AD42" i="15"/>
  <c r="P50" i="19" l="1"/>
  <c r="Q49" i="19"/>
  <c r="O48" i="19"/>
  <c r="R48" i="19" s="1"/>
  <c r="V48" i="19" s="1"/>
  <c r="N48" i="19"/>
  <c r="I50" i="19"/>
  <c r="L49" i="19"/>
  <c r="AD51" i="19"/>
  <c r="J51" i="19" s="1"/>
  <c r="K51" i="19" s="1"/>
  <c r="AC52" i="19"/>
  <c r="P43" i="1"/>
  <c r="Q42" i="1"/>
  <c r="AC44" i="15"/>
  <c r="AD43" i="15"/>
  <c r="I51" i="19" l="1"/>
  <c r="L50" i="19"/>
  <c r="AC53" i="19"/>
  <c r="AD52" i="19"/>
  <c r="J52" i="19" s="1"/>
  <c r="K52" i="19" s="1"/>
  <c r="O49" i="19"/>
  <c r="R49" i="19" s="1"/>
  <c r="V49" i="19" s="1"/>
  <c r="N49" i="19"/>
  <c r="P51" i="19"/>
  <c r="Q50" i="19"/>
  <c r="P44" i="1"/>
  <c r="Q43" i="1"/>
  <c r="AC45" i="15"/>
  <c r="AD44" i="15"/>
  <c r="Q51" i="19" l="1"/>
  <c r="P52" i="19"/>
  <c r="AC54" i="19"/>
  <c r="AD53" i="19"/>
  <c r="J53" i="19" s="1"/>
  <c r="K53" i="19" s="1"/>
  <c r="O50" i="19"/>
  <c r="N50" i="19"/>
  <c r="R50" i="19"/>
  <c r="V50" i="19" s="1"/>
  <c r="I52" i="19"/>
  <c r="L51" i="19"/>
  <c r="P45" i="1"/>
  <c r="Q44" i="1"/>
  <c r="AC46" i="15"/>
  <c r="AD45" i="15"/>
  <c r="L52" i="19" l="1"/>
  <c r="I53" i="19"/>
  <c r="AC55" i="19"/>
  <c r="AD54" i="19"/>
  <c r="J54" i="19" s="1"/>
  <c r="K54" i="19" s="1"/>
  <c r="P53" i="19"/>
  <c r="Q52" i="19"/>
  <c r="O51" i="19"/>
  <c r="R51" i="19" s="1"/>
  <c r="V51" i="19" s="1"/>
  <c r="N51" i="19"/>
  <c r="P46" i="1"/>
  <c r="Q45" i="1"/>
  <c r="AC47" i="15"/>
  <c r="AD46" i="15"/>
  <c r="L53" i="19" l="1"/>
  <c r="I54" i="19"/>
  <c r="P54" i="19"/>
  <c r="Q53" i="19"/>
  <c r="AD55" i="19"/>
  <c r="J55" i="19" s="1"/>
  <c r="K55" i="19" s="1"/>
  <c r="AC56" i="19"/>
  <c r="O52" i="19"/>
  <c r="R52" i="19" s="1"/>
  <c r="V52" i="19" s="1"/>
  <c r="N52" i="19"/>
  <c r="P47" i="1"/>
  <c r="Q46" i="1"/>
  <c r="AC48" i="15"/>
  <c r="AD47" i="15"/>
  <c r="AC57" i="19" l="1"/>
  <c r="AD56" i="19"/>
  <c r="J56" i="19" s="1"/>
  <c r="K56" i="19" s="1"/>
  <c r="Q54" i="19"/>
  <c r="P55" i="19"/>
  <c r="I55" i="19"/>
  <c r="L54" i="19"/>
  <c r="O53" i="19"/>
  <c r="R53" i="19" s="1"/>
  <c r="V53" i="19" s="1"/>
  <c r="N53" i="19"/>
  <c r="P48" i="1"/>
  <c r="Q47" i="1"/>
  <c r="AC49" i="15"/>
  <c r="AD48" i="15"/>
  <c r="O54" i="19" l="1"/>
  <c r="R54" i="19" s="1"/>
  <c r="V54" i="19" s="1"/>
  <c r="N54" i="19"/>
  <c r="Q55" i="19"/>
  <c r="P56" i="19"/>
  <c r="I56" i="19"/>
  <c r="L55" i="19"/>
  <c r="AC58" i="19"/>
  <c r="AD57" i="19"/>
  <c r="J57" i="19" s="1"/>
  <c r="K57" i="19" s="1"/>
  <c r="P49" i="1"/>
  <c r="Q48" i="1"/>
  <c r="AC50" i="15"/>
  <c r="AD49" i="15"/>
  <c r="P57" i="19" l="1"/>
  <c r="Q56" i="19"/>
  <c r="O55" i="19"/>
  <c r="R55" i="19" s="1"/>
  <c r="V55" i="19" s="1"/>
  <c r="N55" i="19"/>
  <c r="AD58" i="19"/>
  <c r="J58" i="19" s="1"/>
  <c r="K58" i="19" s="1"/>
  <c r="AC59" i="19"/>
  <c r="I57" i="19"/>
  <c r="L56" i="19"/>
  <c r="P50" i="1"/>
  <c r="Q49" i="1"/>
  <c r="AC51" i="15"/>
  <c r="AD50" i="15"/>
  <c r="O56" i="19" l="1"/>
  <c r="R56" i="19" s="1"/>
  <c r="V56" i="19" s="1"/>
  <c r="N56" i="19"/>
  <c r="I58" i="19"/>
  <c r="L57" i="19"/>
  <c r="AD59" i="19"/>
  <c r="J59" i="19" s="1"/>
  <c r="K59" i="19" s="1"/>
  <c r="AC60" i="19"/>
  <c r="P58" i="19"/>
  <c r="Q57" i="19"/>
  <c r="P51" i="1"/>
  <c r="Q50" i="1"/>
  <c r="AC52" i="15"/>
  <c r="AD51" i="15"/>
  <c r="AC61" i="19" l="1"/>
  <c r="AD60" i="19"/>
  <c r="J60" i="19" s="1"/>
  <c r="K60" i="19" s="1"/>
  <c r="O57" i="19"/>
  <c r="R57" i="19" s="1"/>
  <c r="V57" i="19" s="1"/>
  <c r="N57" i="19"/>
  <c r="Q58" i="19"/>
  <c r="P59" i="19"/>
  <c r="I59" i="19"/>
  <c r="L58" i="19"/>
  <c r="P52" i="1"/>
  <c r="Q51" i="1"/>
  <c r="AC53" i="15"/>
  <c r="AD52" i="15"/>
  <c r="O58" i="19" l="1"/>
  <c r="N58" i="19"/>
  <c r="P60" i="19"/>
  <c r="Q59" i="19"/>
  <c r="I60" i="19"/>
  <c r="L59" i="19"/>
  <c r="R58" i="19"/>
  <c r="V58" i="19" s="1"/>
  <c r="AD61" i="19"/>
  <c r="J61" i="19" s="1"/>
  <c r="K61" i="19" s="1"/>
  <c r="AC62" i="19"/>
  <c r="P53" i="1"/>
  <c r="Q52" i="1"/>
  <c r="AC54" i="15"/>
  <c r="AD53" i="15"/>
  <c r="O59" i="19" l="1"/>
  <c r="R59" i="19" s="1"/>
  <c r="V59" i="19" s="1"/>
  <c r="N59" i="19"/>
  <c r="I61" i="19"/>
  <c r="L60" i="19"/>
  <c r="P61" i="19"/>
  <c r="Q60" i="19"/>
  <c r="AC63" i="19"/>
  <c r="AD62" i="19"/>
  <c r="J62" i="19" s="1"/>
  <c r="K62" i="19" s="1"/>
  <c r="P54" i="1"/>
  <c r="Q53" i="1"/>
  <c r="AC55" i="15"/>
  <c r="AD54" i="15"/>
  <c r="L61" i="19" l="1"/>
  <c r="I62" i="19"/>
  <c r="AC64" i="19"/>
  <c r="AD63" i="19"/>
  <c r="J63" i="19" s="1"/>
  <c r="K63" i="19" s="1"/>
  <c r="P62" i="19"/>
  <c r="Q61" i="19"/>
  <c r="O60" i="19"/>
  <c r="R60" i="19" s="1"/>
  <c r="V60" i="19" s="1"/>
  <c r="N60" i="19"/>
  <c r="P55" i="1"/>
  <c r="Q54" i="1"/>
  <c r="AC56" i="15"/>
  <c r="AD55" i="15"/>
  <c r="P63" i="19" l="1"/>
  <c r="Q62" i="19"/>
  <c r="L62" i="19"/>
  <c r="I63" i="19"/>
  <c r="AD64" i="19"/>
  <c r="J64" i="19" s="1"/>
  <c r="K64" i="19" s="1"/>
  <c r="AC65" i="19"/>
  <c r="O61" i="19"/>
  <c r="R61" i="19" s="1"/>
  <c r="V61" i="19" s="1"/>
  <c r="N61" i="19"/>
  <c r="P56" i="1"/>
  <c r="Q55" i="1"/>
  <c r="AC57" i="15"/>
  <c r="AD56" i="15"/>
  <c r="AC66" i="19" l="1"/>
  <c r="AD65" i="19"/>
  <c r="J65" i="19" s="1"/>
  <c r="K65" i="19" s="1"/>
  <c r="I64" i="19"/>
  <c r="L63" i="19"/>
  <c r="O62" i="19"/>
  <c r="R62" i="19" s="1"/>
  <c r="V62" i="19" s="1"/>
  <c r="N62" i="19"/>
  <c r="P64" i="19"/>
  <c r="Q63" i="19"/>
  <c r="P57" i="1"/>
  <c r="Q56" i="1"/>
  <c r="AC58" i="15"/>
  <c r="AD57" i="15"/>
  <c r="Q64" i="19" l="1"/>
  <c r="P65" i="19"/>
  <c r="O63" i="19"/>
  <c r="R63" i="19" s="1"/>
  <c r="V63" i="19" s="1"/>
  <c r="N63" i="19"/>
  <c r="I65" i="19"/>
  <c r="L64" i="19"/>
  <c r="AC67" i="19"/>
  <c r="AD66" i="19"/>
  <c r="J66" i="19" s="1"/>
  <c r="K66" i="19" s="1"/>
  <c r="P58" i="1"/>
  <c r="Q57" i="1"/>
  <c r="AC59" i="15"/>
  <c r="AD58" i="15"/>
  <c r="I66" i="19" l="1"/>
  <c r="L65" i="19"/>
  <c r="P66" i="19"/>
  <c r="Q65" i="19"/>
  <c r="AC68" i="19"/>
  <c r="AD67" i="19"/>
  <c r="J67" i="19" s="1"/>
  <c r="K67" i="19" s="1"/>
  <c r="O64" i="19"/>
  <c r="R64" i="19" s="1"/>
  <c r="V64" i="19" s="1"/>
  <c r="N64" i="19"/>
  <c r="P59" i="1"/>
  <c r="Q58" i="1"/>
  <c r="AC60" i="15"/>
  <c r="AD59" i="15"/>
  <c r="AD68" i="19" l="1"/>
  <c r="J68" i="19" s="1"/>
  <c r="K68" i="19" s="1"/>
  <c r="AC69" i="19"/>
  <c r="P67" i="19"/>
  <c r="Q66" i="19"/>
  <c r="O65" i="19"/>
  <c r="R65" i="19" s="1"/>
  <c r="V65" i="19" s="1"/>
  <c r="N65" i="19"/>
  <c r="L66" i="19"/>
  <c r="I67" i="19"/>
  <c r="P60" i="1"/>
  <c r="Q59" i="1"/>
  <c r="AC61" i="15"/>
  <c r="AD60" i="15"/>
  <c r="O66" i="19" l="1"/>
  <c r="R66" i="19" s="1"/>
  <c r="V66" i="19" s="1"/>
  <c r="N66" i="19"/>
  <c r="P68" i="19"/>
  <c r="Q67" i="19"/>
  <c r="AC70" i="19"/>
  <c r="AD69" i="19"/>
  <c r="J69" i="19" s="1"/>
  <c r="K69" i="19" s="1"/>
  <c r="L67" i="19"/>
  <c r="I68" i="19"/>
  <c r="P61" i="1"/>
  <c r="Q60" i="1"/>
  <c r="AC62" i="15"/>
  <c r="AD61" i="15"/>
  <c r="AC71" i="19" l="1"/>
  <c r="AD70" i="19"/>
  <c r="J70" i="19" s="1"/>
  <c r="K70" i="19" s="1"/>
  <c r="I69" i="19"/>
  <c r="L68" i="19"/>
  <c r="O67" i="19"/>
  <c r="R67" i="19" s="1"/>
  <c r="V67" i="19" s="1"/>
  <c r="N67" i="19"/>
  <c r="Q68" i="19"/>
  <c r="P69" i="19"/>
  <c r="P62" i="1"/>
  <c r="Q61" i="1"/>
  <c r="AC63" i="15"/>
  <c r="AD62" i="15"/>
  <c r="P70" i="19" l="1"/>
  <c r="Q69" i="19"/>
  <c r="O68" i="19"/>
  <c r="R68" i="19" s="1"/>
  <c r="V68" i="19" s="1"/>
  <c r="N68" i="19"/>
  <c r="I70" i="19"/>
  <c r="L69" i="19"/>
  <c r="AC72" i="19"/>
  <c r="AD71" i="19"/>
  <c r="J71" i="19" s="1"/>
  <c r="K71" i="19" s="1"/>
  <c r="P63" i="1"/>
  <c r="Q62" i="1"/>
  <c r="AC64" i="15"/>
  <c r="AD63" i="15"/>
  <c r="O69" i="19" l="1"/>
  <c r="R69" i="19" s="1"/>
  <c r="V69" i="19" s="1"/>
  <c r="N69" i="19"/>
  <c r="I71" i="19"/>
  <c r="L70" i="19"/>
  <c r="AD72" i="19"/>
  <c r="J72" i="19" s="1"/>
  <c r="K72" i="19" s="1"/>
  <c r="AC73" i="19"/>
  <c r="P71" i="19"/>
  <c r="Q70" i="19"/>
  <c r="P64" i="1"/>
  <c r="Q63" i="1"/>
  <c r="AC65" i="15"/>
  <c r="AD64" i="15"/>
  <c r="Q71" i="19" l="1"/>
  <c r="P72" i="19"/>
  <c r="AC74" i="19"/>
  <c r="AD73" i="19"/>
  <c r="J73" i="19" s="1"/>
  <c r="K73" i="19" s="1"/>
  <c r="O70" i="19"/>
  <c r="R70" i="19" s="1"/>
  <c r="V70" i="19" s="1"/>
  <c r="N70" i="19"/>
  <c r="I72" i="19"/>
  <c r="L71" i="19"/>
  <c r="P65" i="1"/>
  <c r="Q64" i="1"/>
  <c r="AC66" i="15"/>
  <c r="AD65" i="15"/>
  <c r="L72" i="19" l="1"/>
  <c r="I73" i="19"/>
  <c r="AC75" i="19"/>
  <c r="AD74" i="19"/>
  <c r="J74" i="19" s="1"/>
  <c r="K74" i="19" s="1"/>
  <c r="P73" i="19"/>
  <c r="Q72" i="19"/>
  <c r="O71" i="19"/>
  <c r="R71" i="19" s="1"/>
  <c r="V71" i="19" s="1"/>
  <c r="N71" i="19"/>
  <c r="P66" i="1"/>
  <c r="Q65" i="1"/>
  <c r="AC67" i="15"/>
  <c r="AD66" i="15"/>
  <c r="AD75" i="19" l="1"/>
  <c r="J75" i="19" s="1"/>
  <c r="K75" i="19" s="1"/>
  <c r="AC76" i="19"/>
  <c r="L73" i="19"/>
  <c r="I74" i="19"/>
  <c r="P74" i="19"/>
  <c r="Q73" i="19"/>
  <c r="N72" i="19"/>
  <c r="O72" i="19"/>
  <c r="R72" i="19" s="1"/>
  <c r="V72" i="19" s="1"/>
  <c r="P67" i="1"/>
  <c r="Q66" i="1"/>
  <c r="AC68" i="15"/>
  <c r="AD67" i="15"/>
  <c r="Q74" i="19" l="1"/>
  <c r="P75" i="19"/>
  <c r="L74" i="19"/>
  <c r="I75" i="19"/>
  <c r="O73" i="19"/>
  <c r="R73" i="19" s="1"/>
  <c r="V73" i="19" s="1"/>
  <c r="N73" i="19"/>
  <c r="AC77" i="19"/>
  <c r="AD76" i="19"/>
  <c r="J76" i="19" s="1"/>
  <c r="K76" i="19" s="1"/>
  <c r="P68" i="1"/>
  <c r="Q67" i="1"/>
  <c r="AC69" i="15"/>
  <c r="AD68" i="15"/>
  <c r="AC78" i="19" l="1"/>
  <c r="AD77" i="19"/>
  <c r="J77" i="19" s="1"/>
  <c r="K77" i="19" s="1"/>
  <c r="I76" i="19"/>
  <c r="L75" i="19"/>
  <c r="O74" i="19"/>
  <c r="R74" i="19" s="1"/>
  <c r="V74" i="19" s="1"/>
  <c r="N74" i="19"/>
  <c r="Q75" i="19"/>
  <c r="P76" i="19"/>
  <c r="P69" i="1"/>
  <c r="Q68" i="1"/>
  <c r="AC70" i="15"/>
  <c r="AD69" i="15"/>
  <c r="P77" i="19" l="1"/>
  <c r="Q76" i="19"/>
  <c r="L76" i="19"/>
  <c r="I77" i="19"/>
  <c r="O75" i="19"/>
  <c r="R75" i="19" s="1"/>
  <c r="V75" i="19" s="1"/>
  <c r="N75" i="19"/>
  <c r="AC79" i="19"/>
  <c r="AD78" i="19"/>
  <c r="J78" i="19" s="1"/>
  <c r="K78" i="19" s="1"/>
  <c r="P70" i="1"/>
  <c r="Q69" i="1"/>
  <c r="AC71" i="15"/>
  <c r="AD70" i="15"/>
  <c r="AC80" i="19" l="1"/>
  <c r="AD79" i="19"/>
  <c r="J79" i="19" s="1"/>
  <c r="K79" i="19" s="1"/>
  <c r="L77" i="19"/>
  <c r="I78" i="19"/>
  <c r="O76" i="19"/>
  <c r="N76" i="19"/>
  <c r="R76" i="19"/>
  <c r="V76" i="19" s="1"/>
  <c r="P78" i="19"/>
  <c r="Q77" i="19"/>
  <c r="P71" i="1"/>
  <c r="Q70" i="1"/>
  <c r="AC72" i="15"/>
  <c r="AD71" i="15"/>
  <c r="L78" i="19" l="1"/>
  <c r="I79" i="19"/>
  <c r="P79" i="19"/>
  <c r="Q78" i="19"/>
  <c r="O77" i="19"/>
  <c r="R77" i="19" s="1"/>
  <c r="V77" i="19" s="1"/>
  <c r="N77" i="19"/>
  <c r="AC81" i="19"/>
  <c r="AD80" i="19"/>
  <c r="J80" i="19" s="1"/>
  <c r="K80" i="19" s="1"/>
  <c r="P72" i="1"/>
  <c r="Q71" i="1"/>
  <c r="AC73" i="15"/>
  <c r="AD72" i="15"/>
  <c r="AC82" i="19" l="1"/>
  <c r="AD81" i="19"/>
  <c r="J81" i="19" s="1"/>
  <c r="K81" i="19" s="1"/>
  <c r="Q79" i="19"/>
  <c r="P80" i="19"/>
  <c r="I80" i="19"/>
  <c r="L79" i="19"/>
  <c r="O78" i="19"/>
  <c r="R78" i="19" s="1"/>
  <c r="V78" i="19" s="1"/>
  <c r="N78" i="19"/>
  <c r="P73" i="1"/>
  <c r="Q72" i="1"/>
  <c r="AC74" i="15"/>
  <c r="AD73" i="15"/>
  <c r="L80" i="19" l="1"/>
  <c r="I81" i="19"/>
  <c r="O79" i="19"/>
  <c r="R79" i="19" s="1"/>
  <c r="V79" i="19" s="1"/>
  <c r="N79" i="19"/>
  <c r="Q80" i="19"/>
  <c r="P81" i="19"/>
  <c r="AD82" i="19"/>
  <c r="J82" i="19" s="1"/>
  <c r="K82" i="19" s="1"/>
  <c r="AC83" i="19"/>
  <c r="P74" i="1"/>
  <c r="Q73" i="1"/>
  <c r="AC75" i="15"/>
  <c r="AD74" i="15"/>
  <c r="P82" i="19" l="1"/>
  <c r="Q81" i="19"/>
  <c r="L81" i="19"/>
  <c r="I82" i="19"/>
  <c r="AD83" i="19"/>
  <c r="J83" i="19" s="1"/>
  <c r="K83" i="19" s="1"/>
  <c r="AC84" i="19"/>
  <c r="O80" i="19"/>
  <c r="R80" i="19" s="1"/>
  <c r="V80" i="19" s="1"/>
  <c r="N80" i="19"/>
  <c r="P75" i="1"/>
  <c r="Q74" i="1"/>
  <c r="AC76" i="15"/>
  <c r="AD75" i="15"/>
  <c r="AC85" i="19" l="1"/>
  <c r="AD84" i="19"/>
  <c r="J84" i="19" s="1"/>
  <c r="K84" i="19" s="1"/>
  <c r="L82" i="19"/>
  <c r="I83" i="19"/>
  <c r="O81" i="19"/>
  <c r="R81" i="19" s="1"/>
  <c r="V81" i="19" s="1"/>
  <c r="N81" i="19"/>
  <c r="P83" i="19"/>
  <c r="Q82" i="19"/>
  <c r="P76" i="1"/>
  <c r="Q75" i="1"/>
  <c r="AC77" i="15"/>
  <c r="AD76" i="15"/>
  <c r="Q83" i="19" l="1"/>
  <c r="P84" i="19"/>
  <c r="I84" i="19"/>
  <c r="L83" i="19"/>
  <c r="O82" i="19"/>
  <c r="R82" i="19" s="1"/>
  <c r="V82" i="19" s="1"/>
  <c r="N82" i="19"/>
  <c r="AC86" i="19"/>
  <c r="AD85" i="19"/>
  <c r="J85" i="19" s="1"/>
  <c r="K85" i="19" s="1"/>
  <c r="P77" i="1"/>
  <c r="Q76" i="1"/>
  <c r="AC78" i="15"/>
  <c r="AD77" i="15"/>
  <c r="I85" i="19" l="1"/>
  <c r="L84" i="19"/>
  <c r="N83" i="19"/>
  <c r="O83" i="19"/>
  <c r="R83" i="19" s="1"/>
  <c r="V83" i="19" s="1"/>
  <c r="Q84" i="19"/>
  <c r="P85" i="19"/>
  <c r="AC87" i="19"/>
  <c r="AD86" i="19"/>
  <c r="J86" i="19" s="1"/>
  <c r="K86" i="19" s="1"/>
  <c r="P78" i="1"/>
  <c r="Q77" i="1"/>
  <c r="AC79" i="15"/>
  <c r="AD78" i="15"/>
  <c r="P86" i="19" l="1"/>
  <c r="Q85" i="19"/>
  <c r="AC88" i="19"/>
  <c r="AD87" i="19"/>
  <c r="J87" i="19" s="1"/>
  <c r="K87" i="19" s="1"/>
  <c r="O84" i="19"/>
  <c r="R84" i="19" s="1"/>
  <c r="V84" i="19" s="1"/>
  <c r="N84" i="19"/>
  <c r="I86" i="19"/>
  <c r="L85" i="19"/>
  <c r="P79" i="1"/>
  <c r="Q78" i="1"/>
  <c r="AC80" i="15"/>
  <c r="AD79" i="15"/>
  <c r="AD88" i="19" l="1"/>
  <c r="J88" i="19" s="1"/>
  <c r="K88" i="19" s="1"/>
  <c r="AC89" i="19"/>
  <c r="L86" i="19"/>
  <c r="I87" i="19"/>
  <c r="O85" i="19"/>
  <c r="R85" i="19" s="1"/>
  <c r="V85" i="19" s="1"/>
  <c r="N85" i="19"/>
  <c r="P87" i="19"/>
  <c r="Q86" i="19"/>
  <c r="P80" i="1"/>
  <c r="Q79" i="1"/>
  <c r="AC81" i="15"/>
  <c r="AD80" i="15"/>
  <c r="P88" i="19" l="1"/>
  <c r="Q87" i="19"/>
  <c r="O86" i="19"/>
  <c r="R86" i="19" s="1"/>
  <c r="V86" i="19" s="1"/>
  <c r="N86" i="19"/>
  <c r="I88" i="19"/>
  <c r="L87" i="19"/>
  <c r="AC90" i="19"/>
  <c r="AD89" i="19"/>
  <c r="J89" i="19" s="1"/>
  <c r="K89" i="19" s="1"/>
  <c r="P81" i="1"/>
  <c r="Q80" i="1"/>
  <c r="AC82" i="15"/>
  <c r="AD81" i="15"/>
  <c r="I89" i="19" l="1"/>
  <c r="L88" i="19"/>
  <c r="AC91" i="19"/>
  <c r="AD90" i="19"/>
  <c r="J90" i="19" s="1"/>
  <c r="K90" i="19" s="1"/>
  <c r="N87" i="19"/>
  <c r="O87" i="19"/>
  <c r="R87" i="19" s="1"/>
  <c r="V87" i="19" s="1"/>
  <c r="P89" i="19"/>
  <c r="Q88" i="19"/>
  <c r="P82" i="1"/>
  <c r="Q81" i="1"/>
  <c r="AC83" i="15"/>
  <c r="AD82" i="15"/>
  <c r="Q89" i="19" l="1"/>
  <c r="P90" i="19"/>
  <c r="AD91" i="19"/>
  <c r="J91" i="19" s="1"/>
  <c r="K91" i="19" s="1"/>
  <c r="AC92" i="19"/>
  <c r="O88" i="19"/>
  <c r="R88" i="19" s="1"/>
  <c r="V88" i="19" s="1"/>
  <c r="N88" i="19"/>
  <c r="L89" i="19"/>
  <c r="I90" i="19"/>
  <c r="P83" i="1"/>
  <c r="Q82" i="1"/>
  <c r="AC84" i="15"/>
  <c r="AD83" i="15"/>
  <c r="AC93" i="19" l="1"/>
  <c r="AD92" i="19"/>
  <c r="J92" i="19" s="1"/>
  <c r="K92" i="19" s="1"/>
  <c r="Q90" i="19"/>
  <c r="P91" i="19"/>
  <c r="O89" i="19"/>
  <c r="R89" i="19" s="1"/>
  <c r="V89" i="19" s="1"/>
  <c r="N89" i="19"/>
  <c r="L90" i="19"/>
  <c r="I91" i="19"/>
  <c r="P84" i="1"/>
  <c r="Q83" i="1"/>
  <c r="AC85" i="15"/>
  <c r="AD84" i="15"/>
  <c r="L91" i="19" l="1"/>
  <c r="I92" i="19"/>
  <c r="O90" i="19"/>
  <c r="R90" i="19" s="1"/>
  <c r="V90" i="19" s="1"/>
  <c r="N90" i="19"/>
  <c r="Q91" i="19"/>
  <c r="P92" i="19"/>
  <c r="AC94" i="19"/>
  <c r="AD93" i="19"/>
  <c r="J93" i="19" s="1"/>
  <c r="K93" i="19" s="1"/>
  <c r="P85" i="1"/>
  <c r="Q84" i="1"/>
  <c r="AC86" i="15"/>
  <c r="AD85" i="15"/>
  <c r="AD94" i="19" l="1"/>
  <c r="J94" i="19" s="1"/>
  <c r="K94" i="19" s="1"/>
  <c r="AC95" i="19"/>
  <c r="P93" i="19"/>
  <c r="Q92" i="19"/>
  <c r="I93" i="19"/>
  <c r="L92" i="19"/>
  <c r="O91" i="19"/>
  <c r="R91" i="19" s="1"/>
  <c r="V91" i="19" s="1"/>
  <c r="N91" i="19"/>
  <c r="P86" i="1"/>
  <c r="Q85" i="1"/>
  <c r="AC87" i="15"/>
  <c r="AD86" i="15"/>
  <c r="O92" i="19" l="1"/>
  <c r="R92" i="19" s="1"/>
  <c r="V92" i="19" s="1"/>
  <c r="N92" i="19"/>
  <c r="I94" i="19"/>
  <c r="L93" i="19"/>
  <c r="P94" i="19"/>
  <c r="Q93" i="19"/>
  <c r="AC96" i="19"/>
  <c r="AD95" i="19"/>
  <c r="J95" i="19" s="1"/>
  <c r="K95" i="19" s="1"/>
  <c r="P87" i="1"/>
  <c r="Q86" i="1"/>
  <c r="AC88" i="15"/>
  <c r="AD87" i="15"/>
  <c r="O93" i="19" l="1"/>
  <c r="R93" i="19" s="1"/>
  <c r="V93" i="19" s="1"/>
  <c r="N93" i="19"/>
  <c r="Q94" i="19"/>
  <c r="P95" i="19"/>
  <c r="AC97" i="19"/>
  <c r="AD96" i="19"/>
  <c r="J96" i="19" s="1"/>
  <c r="K96" i="19" s="1"/>
  <c r="L94" i="19"/>
  <c r="I95" i="19"/>
  <c r="P88" i="1"/>
  <c r="Q87" i="1"/>
  <c r="AC89" i="15"/>
  <c r="AD88" i="15"/>
  <c r="AC98" i="19" l="1"/>
  <c r="AD97" i="19"/>
  <c r="J97" i="19" s="1"/>
  <c r="K97" i="19" s="1"/>
  <c r="N94" i="19"/>
  <c r="O94" i="19"/>
  <c r="R94" i="19" s="1"/>
  <c r="V94" i="19" s="1"/>
  <c r="Q95" i="19"/>
  <c r="P96" i="19"/>
  <c r="I96" i="19"/>
  <c r="L95" i="19"/>
  <c r="P89" i="1"/>
  <c r="Q88" i="1"/>
  <c r="AC90" i="15"/>
  <c r="AD89" i="15"/>
  <c r="P97" i="19" l="1"/>
  <c r="Q96" i="19"/>
  <c r="L96" i="19"/>
  <c r="I97" i="19"/>
  <c r="O95" i="19"/>
  <c r="R95" i="19" s="1"/>
  <c r="V95" i="19" s="1"/>
  <c r="N95" i="19"/>
  <c r="AC99" i="19"/>
  <c r="AD98" i="19"/>
  <c r="J98" i="19" s="1"/>
  <c r="K98" i="19" s="1"/>
  <c r="P90" i="1"/>
  <c r="Q89" i="1"/>
  <c r="AC91" i="15"/>
  <c r="AD90" i="15"/>
  <c r="I98" i="19" l="1"/>
  <c r="L97" i="19"/>
  <c r="O96" i="19"/>
  <c r="R96" i="19" s="1"/>
  <c r="V96" i="19" s="1"/>
  <c r="N96" i="19"/>
  <c r="AD99" i="19"/>
  <c r="J99" i="19" s="1"/>
  <c r="K99" i="19" s="1"/>
  <c r="AC100" i="19"/>
  <c r="Q97" i="19"/>
  <c r="P98" i="19"/>
  <c r="P91" i="1"/>
  <c r="Q90" i="1"/>
  <c r="AC92" i="15"/>
  <c r="AD91" i="15"/>
  <c r="AC101" i="19" l="1"/>
  <c r="AD100" i="19"/>
  <c r="J100" i="19" s="1"/>
  <c r="K100" i="19" s="1"/>
  <c r="O97" i="19"/>
  <c r="R97" i="19" s="1"/>
  <c r="V97" i="19" s="1"/>
  <c r="N97" i="19"/>
  <c r="P99" i="19"/>
  <c r="Q98" i="19"/>
  <c r="I99" i="19"/>
  <c r="L98" i="19"/>
  <c r="P92" i="1"/>
  <c r="Q91" i="1"/>
  <c r="AC93" i="15"/>
  <c r="AD92" i="15"/>
  <c r="I100" i="19" l="1"/>
  <c r="L99" i="19"/>
  <c r="AC102" i="19"/>
  <c r="AD101" i="19"/>
  <c r="J101" i="19" s="1"/>
  <c r="K101" i="19" s="1"/>
  <c r="Q99" i="19"/>
  <c r="P100" i="19"/>
  <c r="O98" i="19"/>
  <c r="R98" i="19" s="1"/>
  <c r="V98" i="19" s="1"/>
  <c r="N98" i="19"/>
  <c r="P93" i="1"/>
  <c r="Q92" i="1"/>
  <c r="AC94" i="15"/>
  <c r="AD93" i="15"/>
  <c r="AD102" i="19" l="1"/>
  <c r="J102" i="19" s="1"/>
  <c r="K102" i="19" s="1"/>
  <c r="AC103" i="19"/>
  <c r="N99" i="19"/>
  <c r="O99" i="19"/>
  <c r="R99" i="19" s="1"/>
  <c r="V99" i="19" s="1"/>
  <c r="Q100" i="19"/>
  <c r="P101" i="19"/>
  <c r="I101" i="19"/>
  <c r="L100" i="19"/>
  <c r="P94" i="1"/>
  <c r="Q93" i="1"/>
  <c r="AC95" i="15"/>
  <c r="AD94" i="15"/>
  <c r="P102" i="19" l="1"/>
  <c r="Q101" i="19"/>
  <c r="L101" i="19"/>
  <c r="I102" i="19"/>
  <c r="AD103" i="19"/>
  <c r="J103" i="19" s="1"/>
  <c r="K103" i="19" s="1"/>
  <c r="AC104" i="19"/>
  <c r="O100" i="19"/>
  <c r="R100" i="19" s="1"/>
  <c r="V100" i="19" s="1"/>
  <c r="N100" i="19"/>
  <c r="Q94" i="1"/>
  <c r="P95" i="1"/>
  <c r="AC96" i="15"/>
  <c r="AD95" i="15"/>
  <c r="O101" i="19" l="1"/>
  <c r="R101" i="19" s="1"/>
  <c r="V101" i="19" s="1"/>
  <c r="N101" i="19"/>
  <c r="AC105" i="19"/>
  <c r="AD104" i="19"/>
  <c r="J104" i="19" s="1"/>
  <c r="K104" i="19" s="1"/>
  <c r="L102" i="19"/>
  <c r="I103" i="19"/>
  <c r="Q102" i="19"/>
  <c r="P103" i="19"/>
  <c r="P96" i="1"/>
  <c r="Q95" i="1"/>
  <c r="AC97" i="15"/>
  <c r="AD96" i="15"/>
  <c r="N102" i="19" l="1"/>
  <c r="O102" i="19"/>
  <c r="R102" i="19" s="1"/>
  <c r="V102" i="19" s="1"/>
  <c r="AC106" i="19"/>
  <c r="AD105" i="19"/>
  <c r="J105" i="19" s="1"/>
  <c r="K105" i="19" s="1"/>
  <c r="I104" i="19"/>
  <c r="L103" i="19"/>
  <c r="Q103" i="19"/>
  <c r="P104" i="19"/>
  <c r="P97" i="1"/>
  <c r="Q96" i="1"/>
  <c r="AC98" i="15"/>
  <c r="AD97" i="15"/>
  <c r="O103" i="19" l="1"/>
  <c r="N103" i="19"/>
  <c r="I105" i="19"/>
  <c r="L104" i="19"/>
  <c r="R103" i="19"/>
  <c r="V103" i="19" s="1"/>
  <c r="AC107" i="19"/>
  <c r="AD106" i="19"/>
  <c r="J106" i="19" s="1"/>
  <c r="K106" i="19" s="1"/>
  <c r="P105" i="19"/>
  <c r="Q104" i="19"/>
  <c r="P98" i="1"/>
  <c r="Q97" i="1"/>
  <c r="AC99" i="15"/>
  <c r="AD98" i="15"/>
  <c r="I106" i="19" l="1"/>
  <c r="L105" i="19"/>
  <c r="P106" i="19"/>
  <c r="Q105" i="19"/>
  <c r="AC108" i="19"/>
  <c r="AD107" i="19"/>
  <c r="J107" i="19" s="1"/>
  <c r="K107" i="19" s="1"/>
  <c r="O104" i="19"/>
  <c r="R104" i="19" s="1"/>
  <c r="V104" i="19" s="1"/>
  <c r="N104" i="19"/>
  <c r="P99" i="1"/>
  <c r="Q98" i="1"/>
  <c r="AC100" i="15"/>
  <c r="AD99" i="15"/>
  <c r="P107" i="19" l="1"/>
  <c r="Q106" i="19"/>
  <c r="O105" i="19"/>
  <c r="R105" i="19" s="1"/>
  <c r="V105" i="19" s="1"/>
  <c r="N105" i="19"/>
  <c r="AD108" i="19"/>
  <c r="J108" i="19" s="1"/>
  <c r="K108" i="19" s="1"/>
  <c r="AC109" i="19"/>
  <c r="AD109" i="19" s="1"/>
  <c r="J109" i="19" s="1"/>
  <c r="K109" i="19" s="1"/>
  <c r="I107" i="19"/>
  <c r="L106" i="19"/>
  <c r="P100" i="1"/>
  <c r="Q99" i="1"/>
  <c r="AC101" i="15"/>
  <c r="AD100" i="15"/>
  <c r="I108" i="19" l="1"/>
  <c r="L107" i="19"/>
  <c r="P108" i="19"/>
  <c r="Q107" i="19"/>
  <c r="O106" i="19"/>
  <c r="R106" i="19" s="1"/>
  <c r="V106" i="19" s="1"/>
  <c r="N106" i="19"/>
  <c r="P101" i="1"/>
  <c r="Q100" i="1"/>
  <c r="AC102" i="15"/>
  <c r="AD101" i="15"/>
  <c r="P109" i="19" l="1"/>
  <c r="Q109" i="19" s="1"/>
  <c r="Q108" i="19"/>
  <c r="N107" i="19"/>
  <c r="O107" i="19"/>
  <c r="R107" i="19" s="1"/>
  <c r="V107" i="19" s="1"/>
  <c r="L108" i="19"/>
  <c r="I109" i="19"/>
  <c r="P102" i="1"/>
  <c r="Q101" i="1"/>
  <c r="AC103" i="15"/>
  <c r="AD102" i="15"/>
  <c r="L109" i="19" l="1"/>
  <c r="I110" i="19"/>
  <c r="O108" i="19"/>
  <c r="N108" i="19"/>
  <c r="O109" i="19"/>
  <c r="R109" i="19" s="1"/>
  <c r="V109" i="19" s="1"/>
  <c r="N109" i="19"/>
  <c r="R108" i="19"/>
  <c r="V108" i="19" s="1"/>
  <c r="P103" i="1"/>
  <c r="Q102" i="1"/>
  <c r="AC104" i="15"/>
  <c r="AD103" i="15"/>
  <c r="I111" i="19" l="1"/>
  <c r="L110" i="19"/>
  <c r="Q103" i="1"/>
  <c r="P104" i="1"/>
  <c r="AC105" i="15"/>
  <c r="AD104" i="15"/>
  <c r="O110" i="19" l="1"/>
  <c r="R110" i="19" s="1"/>
  <c r="V110" i="19" s="1"/>
  <c r="N110" i="19"/>
  <c r="I112" i="19"/>
  <c r="L111" i="19"/>
  <c r="P105" i="1"/>
  <c r="Q104" i="1"/>
  <c r="AC106" i="15"/>
  <c r="AD105" i="15"/>
  <c r="L112" i="19" l="1"/>
  <c r="I113" i="19"/>
  <c r="O111" i="19"/>
  <c r="R111" i="19" s="1"/>
  <c r="V111" i="19" s="1"/>
  <c r="N111" i="19"/>
  <c r="P106" i="1"/>
  <c r="Q105" i="1"/>
  <c r="AC107" i="15"/>
  <c r="AD106" i="15"/>
  <c r="L113" i="19" l="1"/>
  <c r="I114" i="19"/>
  <c r="O112" i="19"/>
  <c r="R112" i="19" s="1"/>
  <c r="V112" i="19" s="1"/>
  <c r="N112" i="19"/>
  <c r="P107" i="1"/>
  <c r="Q106" i="1"/>
  <c r="AC108" i="15"/>
  <c r="AD107" i="15"/>
  <c r="I115" i="19" l="1"/>
  <c r="L114" i="19"/>
  <c r="O113" i="19"/>
  <c r="R113" i="19" s="1"/>
  <c r="V113" i="19" s="1"/>
  <c r="N113" i="19"/>
  <c r="P108" i="1"/>
  <c r="Q107" i="1"/>
  <c r="AC109" i="15"/>
  <c r="AD108" i="15"/>
  <c r="N114" i="19" l="1"/>
  <c r="O114" i="19"/>
  <c r="R114" i="19" s="1"/>
  <c r="V114" i="19" s="1"/>
  <c r="L115" i="19"/>
  <c r="I116" i="19"/>
  <c r="P109" i="1"/>
  <c r="Q109" i="1" s="1"/>
  <c r="Q108" i="1"/>
  <c r="AC110" i="15"/>
  <c r="AD109" i="15"/>
  <c r="N115" i="19" l="1"/>
  <c r="O115" i="19"/>
  <c r="R115" i="19" s="1"/>
  <c r="V115" i="19" s="1"/>
  <c r="I117" i="19"/>
  <c r="L116" i="19"/>
  <c r="AC111" i="15"/>
  <c r="AD110" i="15"/>
  <c r="O116" i="19" l="1"/>
  <c r="R116" i="19" s="1"/>
  <c r="V116" i="19" s="1"/>
  <c r="N116" i="19"/>
  <c r="I118" i="19"/>
  <c r="L117" i="19"/>
  <c r="AC112" i="15"/>
  <c r="AD111" i="15"/>
  <c r="O117" i="19" l="1"/>
  <c r="R117" i="19" s="1"/>
  <c r="V117" i="19" s="1"/>
  <c r="N117" i="19"/>
  <c r="I119" i="19"/>
  <c r="L118" i="19"/>
  <c r="AC113" i="15"/>
  <c r="AD112" i="15"/>
  <c r="I120" i="19" l="1"/>
  <c r="L119" i="19"/>
  <c r="O118" i="19"/>
  <c r="R118" i="19" s="1"/>
  <c r="V118" i="19" s="1"/>
  <c r="N118" i="19"/>
  <c r="AC114" i="15"/>
  <c r="AD113" i="15"/>
  <c r="N119" i="19" l="1"/>
  <c r="O119" i="19"/>
  <c r="R119" i="19" s="1"/>
  <c r="V119" i="19" s="1"/>
  <c r="I121" i="19"/>
  <c r="L120" i="19"/>
  <c r="AC115" i="15"/>
  <c r="AD114" i="15"/>
  <c r="L121" i="19" l="1"/>
  <c r="I122" i="19"/>
  <c r="O120" i="19"/>
  <c r="R120" i="19" s="1"/>
  <c r="V120" i="19" s="1"/>
  <c r="N120" i="19"/>
  <c r="AC116" i="15"/>
  <c r="AD115" i="15"/>
  <c r="L122" i="19" l="1"/>
  <c r="I123" i="19"/>
  <c r="O121" i="19"/>
  <c r="R121" i="19" s="1"/>
  <c r="V121" i="19" s="1"/>
  <c r="N121" i="19"/>
  <c r="AC117" i="15"/>
  <c r="AD116" i="15"/>
  <c r="L123" i="19" l="1"/>
  <c r="I124" i="19"/>
  <c r="O122" i="19"/>
  <c r="R122" i="19" s="1"/>
  <c r="V122" i="19" s="1"/>
  <c r="N122" i="19"/>
  <c r="AC118" i="15"/>
  <c r="AD117" i="15"/>
  <c r="I125" i="19" l="1"/>
  <c r="L124" i="19"/>
  <c r="N123" i="19"/>
  <c r="O123" i="19"/>
  <c r="R123" i="19" s="1"/>
  <c r="V123" i="19" s="1"/>
  <c r="AC119" i="15"/>
  <c r="AD118" i="15"/>
  <c r="O124" i="19" l="1"/>
  <c r="R124" i="19" s="1"/>
  <c r="V124" i="19" s="1"/>
  <c r="N124" i="19"/>
  <c r="L125" i="19"/>
  <c r="I126" i="19"/>
  <c r="AC120" i="15"/>
  <c r="AD119" i="15"/>
  <c r="N125" i="19" l="1"/>
  <c r="O125" i="19"/>
  <c r="R125" i="19" s="1"/>
  <c r="V125" i="19" s="1"/>
  <c r="I127" i="19"/>
  <c r="L126" i="19"/>
  <c r="AC121" i="15"/>
  <c r="AD120" i="15"/>
  <c r="L127" i="19" l="1"/>
  <c r="I128" i="19"/>
  <c r="N126" i="19"/>
  <c r="O126" i="19"/>
  <c r="R126" i="19" s="1"/>
  <c r="V126" i="19" s="1"/>
  <c r="AC122" i="15"/>
  <c r="AD121" i="15"/>
  <c r="I129" i="19" l="1"/>
  <c r="L128" i="19"/>
  <c r="O127" i="19"/>
  <c r="R127" i="19" s="1"/>
  <c r="V127" i="19" s="1"/>
  <c r="N127" i="19"/>
  <c r="AC123" i="15"/>
  <c r="AD122" i="15"/>
  <c r="N128" i="19" l="1"/>
  <c r="O128" i="19"/>
  <c r="R128" i="19" s="1"/>
  <c r="V128" i="19" s="1"/>
  <c r="L129" i="19"/>
  <c r="I130" i="19"/>
  <c r="AC124" i="15"/>
  <c r="AD123" i="15"/>
  <c r="I131" i="19" l="1"/>
  <c r="L130" i="19"/>
  <c r="N129" i="19"/>
  <c r="O129" i="19"/>
  <c r="R129" i="19" s="1"/>
  <c r="V129" i="19" s="1"/>
  <c r="AC125" i="15"/>
  <c r="AD124" i="15"/>
  <c r="N130" i="19" l="1"/>
  <c r="O130" i="19"/>
  <c r="R130" i="19" s="1"/>
  <c r="V130" i="19" s="1"/>
  <c r="I132" i="19"/>
  <c r="L131" i="19"/>
  <c r="AC126" i="15"/>
  <c r="AD125" i="15"/>
  <c r="O131" i="19" l="1"/>
  <c r="R131" i="19" s="1"/>
  <c r="V131" i="19" s="1"/>
  <c r="N131" i="19"/>
  <c r="I133" i="19"/>
  <c r="L132" i="19"/>
  <c r="AC127" i="15"/>
  <c r="AD126" i="15"/>
  <c r="L133" i="19" l="1"/>
  <c r="I134" i="19"/>
  <c r="N132" i="19"/>
  <c r="O132" i="19"/>
  <c r="R132" i="19" s="1"/>
  <c r="V132" i="19" s="1"/>
  <c r="AC128" i="15"/>
  <c r="AD127" i="15"/>
  <c r="I135" i="19" l="1"/>
  <c r="L134" i="19"/>
  <c r="N133" i="19"/>
  <c r="O133" i="19"/>
  <c r="R133" i="19" s="1"/>
  <c r="V133" i="19" s="1"/>
  <c r="AC129" i="15"/>
  <c r="AD128" i="15"/>
  <c r="O134" i="19" l="1"/>
  <c r="R134" i="19" s="1"/>
  <c r="V134" i="19" s="1"/>
  <c r="N134" i="19"/>
  <c r="L135" i="19"/>
  <c r="I136" i="19"/>
  <c r="AC130" i="15"/>
  <c r="AD129" i="15"/>
  <c r="O135" i="19" l="1"/>
  <c r="R135" i="19" s="1"/>
  <c r="V135" i="19" s="1"/>
  <c r="N135" i="19"/>
  <c r="L136" i="19"/>
  <c r="I137" i="19"/>
  <c r="AC131" i="15"/>
  <c r="AD130" i="15"/>
  <c r="O136" i="19" l="1"/>
  <c r="R136" i="19" s="1"/>
  <c r="V136" i="19" s="1"/>
  <c r="N136" i="19"/>
  <c r="L137" i="19"/>
  <c r="I138" i="19"/>
  <c r="AC132" i="15"/>
  <c r="AD131" i="15"/>
  <c r="I139" i="19" l="1"/>
  <c r="L138" i="19"/>
  <c r="O137" i="19"/>
  <c r="R137" i="19" s="1"/>
  <c r="V137" i="19" s="1"/>
  <c r="N137" i="19"/>
  <c r="AC133" i="15"/>
  <c r="AD132" i="15"/>
  <c r="N138" i="19" l="1"/>
  <c r="O138" i="19"/>
  <c r="R138" i="19" s="1"/>
  <c r="V138" i="19" s="1"/>
  <c r="I140" i="19"/>
  <c r="L139" i="19"/>
  <c r="AC134" i="15"/>
  <c r="AD133" i="15"/>
  <c r="L140" i="19" l="1"/>
  <c r="I141" i="19"/>
  <c r="N139" i="19"/>
  <c r="O139" i="19"/>
  <c r="R139" i="19" s="1"/>
  <c r="V139" i="19" s="1"/>
  <c r="AC135" i="15"/>
  <c r="AD134" i="15"/>
  <c r="I142" i="19" l="1"/>
  <c r="L141" i="19"/>
  <c r="O140" i="19"/>
  <c r="R140" i="19" s="1"/>
  <c r="V140" i="19" s="1"/>
  <c r="N140" i="19"/>
  <c r="AC136" i="15"/>
  <c r="AD135" i="15"/>
  <c r="N141" i="19" l="1"/>
  <c r="O141" i="19"/>
  <c r="R141" i="19" s="1"/>
  <c r="V141" i="19" s="1"/>
  <c r="L142" i="19"/>
  <c r="I143" i="19"/>
  <c r="AC137" i="15"/>
  <c r="AD136" i="15"/>
  <c r="I144" i="19" l="1"/>
  <c r="L144" i="19" s="1"/>
  <c r="L143" i="19"/>
  <c r="N142" i="19"/>
  <c r="O142" i="19"/>
  <c r="R142" i="19" s="1"/>
  <c r="V142" i="19" s="1"/>
  <c r="AC138" i="15"/>
  <c r="AD137" i="15"/>
  <c r="O143" i="19" l="1"/>
  <c r="R143" i="19" s="1"/>
  <c r="V143" i="19" s="1"/>
  <c r="N143" i="19"/>
  <c r="O144" i="19"/>
  <c r="R144" i="19" s="1"/>
  <c r="V144" i="19" s="1"/>
  <c r="N144" i="19"/>
  <c r="AD138" i="15"/>
  <c r="J138" i="15" s="1"/>
  <c r="AC139" i="15"/>
  <c r="AC140" i="15" l="1"/>
  <c r="AD139" i="15"/>
  <c r="J139" i="15" s="1"/>
  <c r="K139" i="15" s="1"/>
  <c r="L139" i="15" s="1"/>
  <c r="N139" i="15" l="1"/>
  <c r="O139" i="15"/>
  <c r="AC141" i="15"/>
  <c r="AD140" i="15"/>
  <c r="J140" i="15" s="1"/>
  <c r="K140" i="15" s="1"/>
  <c r="L140" i="15" s="1"/>
  <c r="N140" i="15" l="1"/>
  <c r="O140" i="15"/>
  <c r="AC142" i="15"/>
  <c r="AD141" i="15"/>
  <c r="J141" i="15" s="1"/>
  <c r="K141" i="15" s="1"/>
  <c r="L141" i="15" s="1"/>
  <c r="O141" i="15" l="1"/>
  <c r="N141" i="15"/>
  <c r="AC143" i="15"/>
  <c r="AD142" i="15"/>
  <c r="J142" i="15" s="1"/>
  <c r="K142" i="15" s="1"/>
  <c r="L142" i="15" s="1"/>
  <c r="N142" i="15" l="1"/>
  <c r="O142" i="15"/>
  <c r="AC144" i="15"/>
  <c r="AD144" i="15" s="1"/>
  <c r="J144" i="15" s="1"/>
  <c r="K144" i="15" s="1"/>
  <c r="L144" i="15" s="1"/>
  <c r="AD143" i="15"/>
  <c r="J143" i="15" s="1"/>
  <c r="K143" i="15" s="1"/>
  <c r="L143" i="15" s="1"/>
  <c r="N144" i="15" l="1"/>
  <c r="O144" i="15"/>
  <c r="N143" i="15"/>
  <c r="O143" i="15"/>
  <c r="U35" i="15" l="1"/>
  <c r="U36" i="15"/>
  <c r="T36" i="15" s="1"/>
  <c r="U37" i="15"/>
  <c r="T37" i="15" s="1"/>
  <c r="U38" i="15"/>
  <c r="T38" i="15" s="1"/>
  <c r="U39" i="15"/>
  <c r="U40" i="15"/>
  <c r="T40" i="15" s="1"/>
  <c r="U41" i="15"/>
  <c r="T41" i="15" s="1"/>
  <c r="U42" i="15"/>
  <c r="T42" i="15" s="1"/>
  <c r="U43" i="15"/>
  <c r="T43" i="15" s="1"/>
  <c r="U44" i="15"/>
  <c r="T44" i="15" s="1"/>
  <c r="U45" i="15"/>
  <c r="T45" i="15" s="1"/>
  <c r="U46" i="15"/>
  <c r="T46" i="15" s="1"/>
  <c r="U47" i="15"/>
  <c r="T47" i="15" s="1"/>
  <c r="U48" i="15"/>
  <c r="T48" i="15" s="1"/>
  <c r="U49" i="15"/>
  <c r="T49" i="15" s="1"/>
  <c r="U50" i="15"/>
  <c r="T50" i="15" s="1"/>
  <c r="U51" i="15"/>
  <c r="T51" i="15" s="1"/>
  <c r="U52" i="15"/>
  <c r="T52" i="15" s="1"/>
  <c r="U53" i="15"/>
  <c r="U54" i="15"/>
  <c r="T54" i="15" s="1"/>
  <c r="U55" i="15"/>
  <c r="T55" i="15" s="1"/>
  <c r="U56" i="15"/>
  <c r="T56" i="15" s="1"/>
  <c r="U57" i="15"/>
  <c r="U58" i="15"/>
  <c r="T58" i="15" s="1"/>
  <c r="U59" i="15"/>
  <c r="T59" i="15" s="1"/>
  <c r="U60" i="15"/>
  <c r="T60" i="15" s="1"/>
  <c r="U61" i="15"/>
  <c r="T61" i="15" s="1"/>
  <c r="U62" i="15"/>
  <c r="T62" i="15" s="1"/>
  <c r="U63" i="15"/>
  <c r="T63" i="15" s="1"/>
  <c r="U64" i="15"/>
  <c r="T64" i="15" s="1"/>
  <c r="U65" i="15"/>
  <c r="T65" i="15" s="1"/>
  <c r="U66" i="15"/>
  <c r="T66" i="15" s="1"/>
  <c r="U67" i="15"/>
  <c r="T67" i="15" s="1"/>
  <c r="U68" i="15"/>
  <c r="T68" i="15" s="1"/>
  <c r="U69" i="15"/>
  <c r="T69" i="15" s="1"/>
  <c r="U70" i="15"/>
  <c r="T70" i="15" s="1"/>
  <c r="U71" i="15"/>
  <c r="T71" i="15" s="1"/>
  <c r="U72" i="15"/>
  <c r="T72" i="15" s="1"/>
  <c r="U73" i="15"/>
  <c r="T73" i="15" s="1"/>
  <c r="U74" i="15"/>
  <c r="T74" i="15" s="1"/>
  <c r="U75" i="15"/>
  <c r="T75" i="15" s="1"/>
  <c r="U76" i="15"/>
  <c r="T76" i="15" s="1"/>
  <c r="U77" i="15"/>
  <c r="T77" i="15" s="1"/>
  <c r="U78" i="15"/>
  <c r="T78" i="15" s="1"/>
  <c r="U79" i="15"/>
  <c r="T79" i="15" s="1"/>
  <c r="U80" i="15"/>
  <c r="T80" i="15" s="1"/>
  <c r="U81" i="15"/>
  <c r="T81" i="15" s="1"/>
  <c r="U82" i="15"/>
  <c r="T82" i="15" s="1"/>
  <c r="U83" i="15"/>
  <c r="U84" i="15"/>
  <c r="T84" i="15" s="1"/>
  <c r="U85" i="15"/>
  <c r="T85" i="15" s="1"/>
  <c r="U86" i="15"/>
  <c r="T86" i="15" s="1"/>
  <c r="U87" i="15"/>
  <c r="T87" i="15" s="1"/>
  <c r="U88" i="15"/>
  <c r="T88" i="15" s="1"/>
  <c r="U89" i="15"/>
  <c r="T89" i="15" s="1"/>
  <c r="U90" i="15"/>
  <c r="T90" i="15" s="1"/>
  <c r="U91" i="15"/>
  <c r="T91" i="15" s="1"/>
  <c r="U92" i="15"/>
  <c r="T92" i="15" s="1"/>
  <c r="U93" i="15"/>
  <c r="T93" i="15" s="1"/>
  <c r="U94" i="15"/>
  <c r="T94" i="15" s="1"/>
  <c r="U95" i="15"/>
  <c r="U96" i="15"/>
  <c r="T96" i="15" s="1"/>
  <c r="U97" i="15"/>
  <c r="T97" i="15" s="1"/>
  <c r="U98" i="15"/>
  <c r="T98" i="15" s="1"/>
  <c r="U99" i="15"/>
  <c r="T99" i="15" s="1"/>
  <c r="U100" i="15"/>
  <c r="T100" i="15" s="1"/>
  <c r="U101" i="15"/>
  <c r="T101" i="15" s="1"/>
  <c r="U102" i="15"/>
  <c r="T102" i="15" s="1"/>
  <c r="U103" i="15"/>
  <c r="U104" i="15"/>
  <c r="T104" i="15" s="1"/>
  <c r="U105" i="15"/>
  <c r="T105" i="15" s="1"/>
  <c r="U106" i="15"/>
  <c r="T106" i="15" s="1"/>
  <c r="U107" i="15"/>
  <c r="T107" i="15" s="1"/>
  <c r="U108" i="15"/>
  <c r="T108" i="15" s="1"/>
  <c r="U109" i="15"/>
  <c r="T109" i="15" s="1"/>
  <c r="U110" i="15"/>
  <c r="T110" i="15" s="1"/>
  <c r="U111" i="15"/>
  <c r="U112" i="15"/>
  <c r="T112" i="15" s="1"/>
  <c r="U113" i="15"/>
  <c r="T113" i="15" s="1"/>
  <c r="U114" i="15"/>
  <c r="T114" i="15" s="1"/>
  <c r="U115" i="15"/>
  <c r="U116" i="15"/>
  <c r="T116" i="15" s="1"/>
  <c r="U117" i="15"/>
  <c r="T117" i="15" s="1"/>
  <c r="U118" i="15"/>
  <c r="T118" i="15" s="1"/>
  <c r="U119" i="15"/>
  <c r="T119" i="15" s="1"/>
  <c r="U120" i="15"/>
  <c r="T120" i="15" s="1"/>
  <c r="U121" i="15"/>
  <c r="T121" i="15" s="1"/>
  <c r="U122" i="15"/>
  <c r="T122" i="15" s="1"/>
  <c r="U123" i="15"/>
  <c r="T123" i="15" s="1"/>
  <c r="U124" i="15"/>
  <c r="T124" i="15" s="1"/>
  <c r="U125" i="15"/>
  <c r="T125" i="15" s="1"/>
  <c r="U126" i="15"/>
  <c r="T126" i="15" s="1"/>
  <c r="U127" i="15"/>
  <c r="T127" i="15" s="1"/>
  <c r="U128" i="15"/>
  <c r="T128" i="15" s="1"/>
  <c r="U129" i="15"/>
  <c r="T129" i="15" s="1"/>
  <c r="U130" i="15"/>
  <c r="T130" i="15" s="1"/>
  <c r="U131" i="15"/>
  <c r="T131" i="15" s="1"/>
  <c r="U132" i="15"/>
  <c r="T132" i="15" s="1"/>
  <c r="U133" i="15"/>
  <c r="T133" i="15" s="1"/>
  <c r="U134" i="15"/>
  <c r="T134" i="15" s="1"/>
  <c r="U135" i="15"/>
  <c r="U136" i="15"/>
  <c r="T136" i="15" s="1"/>
  <c r="U137" i="15"/>
  <c r="T137" i="15" s="1"/>
  <c r="U138" i="15"/>
  <c r="T138" i="15" s="1"/>
  <c r="T35" i="15"/>
  <c r="T39" i="15"/>
  <c r="T53" i="15"/>
  <c r="T57" i="15"/>
  <c r="T83" i="15"/>
  <c r="T95" i="15"/>
  <c r="T103" i="15"/>
  <c r="T111" i="15"/>
  <c r="T115" i="15"/>
  <c r="T135" i="15"/>
  <c r="J7" i="15"/>
  <c r="K7" i="15" s="1"/>
  <c r="L7" i="15" s="1"/>
  <c r="O7" i="15" s="1"/>
  <c r="J8" i="15"/>
  <c r="K8" i="15" s="1"/>
  <c r="L8" i="15" s="1"/>
  <c r="O8" i="15" s="1"/>
  <c r="J9" i="15"/>
  <c r="K9" i="15" s="1"/>
  <c r="L9" i="15" s="1"/>
  <c r="O9" i="15" s="1"/>
  <c r="J10" i="15"/>
  <c r="K10" i="15" s="1"/>
  <c r="L10" i="15" s="1"/>
  <c r="O10" i="15" s="1"/>
  <c r="J11" i="15"/>
  <c r="K11" i="15" s="1"/>
  <c r="L11" i="15" s="1"/>
  <c r="O11" i="15" s="1"/>
  <c r="J12" i="15"/>
  <c r="K12" i="15" s="1"/>
  <c r="L12" i="15" s="1"/>
  <c r="O12" i="15" s="1"/>
  <c r="J13" i="15"/>
  <c r="K13" i="15" s="1"/>
  <c r="J14" i="15"/>
  <c r="K14" i="15" s="1"/>
  <c r="L14" i="15" s="1"/>
  <c r="O14" i="15" s="1"/>
  <c r="J15" i="15"/>
  <c r="K15" i="15" s="1"/>
  <c r="L15" i="15" s="1"/>
  <c r="O15" i="15" s="1"/>
  <c r="J16" i="15"/>
  <c r="K16" i="15" s="1"/>
  <c r="L16" i="15" s="1"/>
  <c r="O16" i="15" s="1"/>
  <c r="J17" i="15"/>
  <c r="K17" i="15" s="1"/>
  <c r="J18" i="15"/>
  <c r="K18" i="15" s="1"/>
  <c r="L18" i="15" s="1"/>
  <c r="O18" i="15" s="1"/>
  <c r="J19" i="15"/>
  <c r="K19" i="15" s="1"/>
  <c r="L19" i="15" s="1"/>
  <c r="O19" i="15" s="1"/>
  <c r="J20" i="15"/>
  <c r="K20" i="15" s="1"/>
  <c r="L20" i="15" s="1"/>
  <c r="O20" i="15" s="1"/>
  <c r="J21" i="15"/>
  <c r="K21" i="15" s="1"/>
  <c r="J22" i="15"/>
  <c r="K22" i="15" s="1"/>
  <c r="L22" i="15" s="1"/>
  <c r="O22" i="15" s="1"/>
  <c r="J23" i="15"/>
  <c r="K23" i="15" s="1"/>
  <c r="L23" i="15" s="1"/>
  <c r="O23" i="15" s="1"/>
  <c r="J24" i="15"/>
  <c r="K24" i="15" s="1"/>
  <c r="J25" i="15"/>
  <c r="K25" i="15" s="1"/>
  <c r="J26" i="15"/>
  <c r="K26" i="15" s="1"/>
  <c r="L26" i="15" s="1"/>
  <c r="O26" i="15" s="1"/>
  <c r="J27" i="15"/>
  <c r="K27" i="15" s="1"/>
  <c r="L27" i="15" s="1"/>
  <c r="O27" i="15" s="1"/>
  <c r="J28" i="15"/>
  <c r="K28" i="15" s="1"/>
  <c r="L28" i="15" s="1"/>
  <c r="O28" i="15" s="1"/>
  <c r="J29" i="15"/>
  <c r="K29" i="15" s="1"/>
  <c r="J30" i="15"/>
  <c r="K30" i="15" s="1"/>
  <c r="L30" i="15" s="1"/>
  <c r="O30" i="15" s="1"/>
  <c r="J31" i="15"/>
  <c r="K31" i="15" s="1"/>
  <c r="L31" i="15" s="1"/>
  <c r="O31" i="15" s="1"/>
  <c r="J32" i="15"/>
  <c r="K32" i="15" s="1"/>
  <c r="L32" i="15" s="1"/>
  <c r="O32" i="15" s="1"/>
  <c r="J33" i="15"/>
  <c r="K33" i="15" s="1"/>
  <c r="J34" i="15"/>
  <c r="K34" i="15" s="1"/>
  <c r="L34" i="15" s="1"/>
  <c r="O34" i="15" s="1"/>
  <c r="J35" i="15"/>
  <c r="K35" i="15" s="1"/>
  <c r="L35" i="15" s="1"/>
  <c r="O35" i="15" s="1"/>
  <c r="J36" i="15"/>
  <c r="K36" i="15" s="1"/>
  <c r="L36" i="15" s="1"/>
  <c r="O36" i="15" s="1"/>
  <c r="J37" i="15"/>
  <c r="K37" i="15" s="1"/>
  <c r="J38" i="15"/>
  <c r="K38" i="15" s="1"/>
  <c r="L38" i="15" s="1"/>
  <c r="O38" i="15" s="1"/>
  <c r="J39" i="15"/>
  <c r="K39" i="15" s="1"/>
  <c r="L39" i="15" s="1"/>
  <c r="O39" i="15" s="1"/>
  <c r="J40" i="15"/>
  <c r="K40" i="15" s="1"/>
  <c r="L40" i="15" s="1"/>
  <c r="O40" i="15" s="1"/>
  <c r="J41" i="15"/>
  <c r="K41" i="15" s="1"/>
  <c r="L41" i="15" s="1"/>
  <c r="O41" i="15" s="1"/>
  <c r="J42" i="15"/>
  <c r="K42" i="15" s="1"/>
  <c r="L42" i="15" s="1"/>
  <c r="O42" i="15" s="1"/>
  <c r="J43" i="15"/>
  <c r="K43" i="15" s="1"/>
  <c r="L43" i="15" s="1"/>
  <c r="O43" i="15" s="1"/>
  <c r="J44" i="15"/>
  <c r="K44" i="15" s="1"/>
  <c r="L44" i="15" s="1"/>
  <c r="O44" i="15" s="1"/>
  <c r="J45" i="15"/>
  <c r="K45" i="15" s="1"/>
  <c r="J46" i="15"/>
  <c r="K46" i="15" s="1"/>
  <c r="L46" i="15" s="1"/>
  <c r="O46" i="15" s="1"/>
  <c r="J47" i="15"/>
  <c r="K47" i="15" s="1"/>
  <c r="L47" i="15" s="1"/>
  <c r="O47" i="15" s="1"/>
  <c r="J48" i="15"/>
  <c r="K48" i="15" s="1"/>
  <c r="L48" i="15" s="1"/>
  <c r="O48" i="15" s="1"/>
  <c r="J49" i="15"/>
  <c r="K49" i="15" s="1"/>
  <c r="J50" i="15"/>
  <c r="K50" i="15" s="1"/>
  <c r="L50" i="15" s="1"/>
  <c r="O50" i="15" s="1"/>
  <c r="J51" i="15"/>
  <c r="K51" i="15" s="1"/>
  <c r="L51" i="15" s="1"/>
  <c r="O51" i="15" s="1"/>
  <c r="J52" i="15"/>
  <c r="K52" i="15" s="1"/>
  <c r="L52" i="15" s="1"/>
  <c r="O52" i="15" s="1"/>
  <c r="J53" i="15"/>
  <c r="K53" i="15" s="1"/>
  <c r="J54" i="15"/>
  <c r="K54" i="15" s="1"/>
  <c r="L54" i="15" s="1"/>
  <c r="O54" i="15" s="1"/>
  <c r="J55" i="15"/>
  <c r="K55" i="15" s="1"/>
  <c r="L55" i="15" s="1"/>
  <c r="O55" i="15" s="1"/>
  <c r="J56" i="15"/>
  <c r="K56" i="15" s="1"/>
  <c r="L56" i="15" s="1"/>
  <c r="O56" i="15" s="1"/>
  <c r="J57" i="15"/>
  <c r="K57" i="15" s="1"/>
  <c r="J58" i="15"/>
  <c r="K58" i="15" s="1"/>
  <c r="L58" i="15" s="1"/>
  <c r="O58" i="15" s="1"/>
  <c r="J59" i="15"/>
  <c r="K59" i="15" s="1"/>
  <c r="L59" i="15" s="1"/>
  <c r="O59" i="15" s="1"/>
  <c r="J60" i="15"/>
  <c r="K60" i="15" s="1"/>
  <c r="L60" i="15" s="1"/>
  <c r="O60" i="15" s="1"/>
  <c r="J61" i="15"/>
  <c r="K61" i="15" s="1"/>
  <c r="J62" i="15"/>
  <c r="K62" i="15" s="1"/>
  <c r="L62" i="15" s="1"/>
  <c r="O62" i="15" s="1"/>
  <c r="J63" i="15"/>
  <c r="K63" i="15" s="1"/>
  <c r="L63" i="15" s="1"/>
  <c r="O63" i="15" s="1"/>
  <c r="J64" i="15"/>
  <c r="K64" i="15" s="1"/>
  <c r="L64" i="15" s="1"/>
  <c r="O64" i="15" s="1"/>
  <c r="J65" i="15"/>
  <c r="K65" i="15" s="1"/>
  <c r="J66" i="15"/>
  <c r="K66" i="15" s="1"/>
  <c r="L66" i="15" s="1"/>
  <c r="O66" i="15" s="1"/>
  <c r="J67" i="15"/>
  <c r="K67" i="15" s="1"/>
  <c r="L67" i="15" s="1"/>
  <c r="O67" i="15" s="1"/>
  <c r="J68" i="15"/>
  <c r="K68" i="15" s="1"/>
  <c r="L68" i="15" s="1"/>
  <c r="O68" i="15" s="1"/>
  <c r="J69" i="15"/>
  <c r="K69" i="15" s="1"/>
  <c r="J70" i="15"/>
  <c r="K70" i="15" s="1"/>
  <c r="L70" i="15" s="1"/>
  <c r="O70" i="15" s="1"/>
  <c r="J71" i="15"/>
  <c r="K71" i="15" s="1"/>
  <c r="L71" i="15" s="1"/>
  <c r="O71" i="15" s="1"/>
  <c r="J72" i="15"/>
  <c r="K72" i="15" s="1"/>
  <c r="L72" i="15" s="1"/>
  <c r="O72" i="15" s="1"/>
  <c r="J73" i="15"/>
  <c r="K73" i="15" s="1"/>
  <c r="J74" i="15"/>
  <c r="K74" i="15" s="1"/>
  <c r="L74" i="15" s="1"/>
  <c r="O74" i="15" s="1"/>
  <c r="J75" i="15"/>
  <c r="K75" i="15" s="1"/>
  <c r="L75" i="15" s="1"/>
  <c r="O75" i="15" s="1"/>
  <c r="J76" i="15"/>
  <c r="K76" i="15" s="1"/>
  <c r="L76" i="15" s="1"/>
  <c r="O76" i="15" s="1"/>
  <c r="J77" i="15"/>
  <c r="K77" i="15" s="1"/>
  <c r="J78" i="15"/>
  <c r="K78" i="15" s="1"/>
  <c r="L78" i="15" s="1"/>
  <c r="O78" i="15" s="1"/>
  <c r="J79" i="15"/>
  <c r="K79" i="15" s="1"/>
  <c r="L79" i="15" s="1"/>
  <c r="O79" i="15" s="1"/>
  <c r="J80" i="15"/>
  <c r="K80" i="15" s="1"/>
  <c r="L80" i="15" s="1"/>
  <c r="O80" i="15" s="1"/>
  <c r="J81" i="15"/>
  <c r="K81" i="15" s="1"/>
  <c r="J82" i="15"/>
  <c r="K82" i="15" s="1"/>
  <c r="L82" i="15" s="1"/>
  <c r="O82" i="15" s="1"/>
  <c r="J83" i="15"/>
  <c r="K83" i="15" s="1"/>
  <c r="L83" i="15" s="1"/>
  <c r="O83" i="15" s="1"/>
  <c r="J84" i="15"/>
  <c r="K84" i="15" s="1"/>
  <c r="L84" i="15" s="1"/>
  <c r="O84" i="15" s="1"/>
  <c r="J85" i="15"/>
  <c r="K85" i="15" s="1"/>
  <c r="J86" i="15"/>
  <c r="K86" i="15" s="1"/>
  <c r="L86" i="15" s="1"/>
  <c r="O86" i="15" s="1"/>
  <c r="J87" i="15"/>
  <c r="K87" i="15" s="1"/>
  <c r="L87" i="15" s="1"/>
  <c r="O87" i="15" s="1"/>
  <c r="J88" i="15"/>
  <c r="K88" i="15" s="1"/>
  <c r="L88" i="15" s="1"/>
  <c r="O88" i="15" s="1"/>
  <c r="J89" i="15"/>
  <c r="K89" i="15" s="1"/>
  <c r="L89" i="15" s="1"/>
  <c r="O89" i="15" s="1"/>
  <c r="J90" i="15"/>
  <c r="K90" i="15" s="1"/>
  <c r="L90" i="15" s="1"/>
  <c r="O90" i="15" s="1"/>
  <c r="J91" i="15"/>
  <c r="K91" i="15" s="1"/>
  <c r="L91" i="15" s="1"/>
  <c r="O91" i="15" s="1"/>
  <c r="J92" i="15"/>
  <c r="K92" i="15" s="1"/>
  <c r="L92" i="15" s="1"/>
  <c r="O92" i="15" s="1"/>
  <c r="J93" i="15"/>
  <c r="K93" i="15" s="1"/>
  <c r="J94" i="15"/>
  <c r="K94" i="15" s="1"/>
  <c r="L94" i="15" s="1"/>
  <c r="O94" i="15" s="1"/>
  <c r="J95" i="15"/>
  <c r="K95" i="15" s="1"/>
  <c r="L95" i="15" s="1"/>
  <c r="O95" i="15" s="1"/>
  <c r="J96" i="15"/>
  <c r="K96" i="15" s="1"/>
  <c r="L96" i="15" s="1"/>
  <c r="O96" i="15" s="1"/>
  <c r="J97" i="15"/>
  <c r="K97" i="15" s="1"/>
  <c r="J98" i="15"/>
  <c r="K98" i="15" s="1"/>
  <c r="L98" i="15" s="1"/>
  <c r="O98" i="15" s="1"/>
  <c r="J99" i="15"/>
  <c r="K99" i="15" s="1"/>
  <c r="L99" i="15" s="1"/>
  <c r="O99" i="15" s="1"/>
  <c r="J100" i="15"/>
  <c r="K100" i="15" s="1"/>
  <c r="L100" i="15" s="1"/>
  <c r="O100" i="15" s="1"/>
  <c r="J101" i="15"/>
  <c r="K101" i="15" s="1"/>
  <c r="J102" i="15"/>
  <c r="K102" i="15" s="1"/>
  <c r="L102" i="15" s="1"/>
  <c r="O102" i="15" s="1"/>
  <c r="J103" i="15"/>
  <c r="K103" i="15" s="1"/>
  <c r="L103" i="15" s="1"/>
  <c r="O103" i="15" s="1"/>
  <c r="J104" i="15"/>
  <c r="K104" i="15" s="1"/>
  <c r="L104" i="15" s="1"/>
  <c r="O104" i="15" s="1"/>
  <c r="J105" i="15"/>
  <c r="K105" i="15" s="1"/>
  <c r="L105" i="15" s="1"/>
  <c r="O105" i="15" s="1"/>
  <c r="J106" i="15"/>
  <c r="K106" i="15" s="1"/>
  <c r="L106" i="15" s="1"/>
  <c r="O106" i="15" s="1"/>
  <c r="J107" i="15"/>
  <c r="K107" i="15" s="1"/>
  <c r="L107" i="15" s="1"/>
  <c r="O107" i="15" s="1"/>
  <c r="J108" i="15"/>
  <c r="K108" i="15" s="1"/>
  <c r="L108" i="15" s="1"/>
  <c r="O108" i="15" s="1"/>
  <c r="J109" i="15"/>
  <c r="K109" i="15" s="1"/>
  <c r="J110" i="15"/>
  <c r="K110" i="15" s="1"/>
  <c r="L110" i="15" s="1"/>
  <c r="O110" i="15" s="1"/>
  <c r="J111" i="15"/>
  <c r="K111" i="15" s="1"/>
  <c r="L111" i="15" s="1"/>
  <c r="O111" i="15" s="1"/>
  <c r="J112" i="15"/>
  <c r="K112" i="15" s="1"/>
  <c r="L112" i="15" s="1"/>
  <c r="O112" i="15" s="1"/>
  <c r="J113" i="15"/>
  <c r="K113" i="15" s="1"/>
  <c r="J114" i="15"/>
  <c r="K114" i="15" s="1"/>
  <c r="L114" i="15" s="1"/>
  <c r="O114" i="15" s="1"/>
  <c r="J115" i="15"/>
  <c r="K115" i="15" s="1"/>
  <c r="L115" i="15" s="1"/>
  <c r="O115" i="15" s="1"/>
  <c r="J116" i="15"/>
  <c r="K116" i="15" s="1"/>
  <c r="L116" i="15" s="1"/>
  <c r="O116" i="15" s="1"/>
  <c r="J117" i="15"/>
  <c r="K117" i="15" s="1"/>
  <c r="J118" i="15"/>
  <c r="K118" i="15" s="1"/>
  <c r="L118" i="15" s="1"/>
  <c r="O118" i="15" s="1"/>
  <c r="J119" i="15"/>
  <c r="K119" i="15" s="1"/>
  <c r="L119" i="15" s="1"/>
  <c r="O119" i="15" s="1"/>
  <c r="J120" i="15"/>
  <c r="K120" i="15" s="1"/>
  <c r="L120" i="15" s="1"/>
  <c r="O120" i="15" s="1"/>
  <c r="J121" i="15"/>
  <c r="K121" i="15" s="1"/>
  <c r="L121" i="15" s="1"/>
  <c r="O121" i="15" s="1"/>
  <c r="J122" i="15"/>
  <c r="K122" i="15" s="1"/>
  <c r="L122" i="15" s="1"/>
  <c r="O122" i="15" s="1"/>
  <c r="J123" i="15"/>
  <c r="K123" i="15" s="1"/>
  <c r="L123" i="15" s="1"/>
  <c r="O123" i="15" s="1"/>
  <c r="J124" i="15"/>
  <c r="K124" i="15" s="1"/>
  <c r="L124" i="15" s="1"/>
  <c r="O124" i="15" s="1"/>
  <c r="J125" i="15"/>
  <c r="K125" i="15" s="1"/>
  <c r="J126" i="15"/>
  <c r="K126" i="15" s="1"/>
  <c r="L126" i="15" s="1"/>
  <c r="O126" i="15" s="1"/>
  <c r="J127" i="15"/>
  <c r="K127" i="15" s="1"/>
  <c r="L127" i="15" s="1"/>
  <c r="O127" i="15" s="1"/>
  <c r="J128" i="15"/>
  <c r="K128" i="15" s="1"/>
  <c r="L128" i="15" s="1"/>
  <c r="O128" i="15" s="1"/>
  <c r="J129" i="15"/>
  <c r="K129" i="15" s="1"/>
  <c r="J130" i="15"/>
  <c r="K130" i="15" s="1"/>
  <c r="L130" i="15" s="1"/>
  <c r="O130" i="15" s="1"/>
  <c r="J131" i="15"/>
  <c r="K131" i="15" s="1"/>
  <c r="L131" i="15" s="1"/>
  <c r="O131" i="15" s="1"/>
  <c r="J132" i="15"/>
  <c r="K132" i="15" s="1"/>
  <c r="L132" i="15" s="1"/>
  <c r="O132" i="15" s="1"/>
  <c r="J133" i="15"/>
  <c r="K133" i="15" s="1"/>
  <c r="J134" i="15"/>
  <c r="K134" i="15" s="1"/>
  <c r="L134" i="15" s="1"/>
  <c r="O134" i="15" s="1"/>
  <c r="J135" i="15"/>
  <c r="K135" i="15" s="1"/>
  <c r="J136" i="15"/>
  <c r="K136" i="15" s="1"/>
  <c r="L136" i="15" s="1"/>
  <c r="O136" i="15" s="1"/>
  <c r="J137" i="15"/>
  <c r="K137" i="15" s="1"/>
  <c r="K138" i="15"/>
  <c r="L138" i="15" s="1"/>
  <c r="O138" i="15" s="1"/>
  <c r="L137" i="15" l="1"/>
  <c r="O137" i="15" s="1"/>
  <c r="L73" i="15"/>
  <c r="O73" i="15" s="1"/>
  <c r="L135" i="15"/>
  <c r="O135" i="15" s="1"/>
  <c r="L133" i="15"/>
  <c r="O133" i="15" s="1"/>
  <c r="L129" i="15"/>
  <c r="O129" i="15" s="1"/>
  <c r="L125" i="15"/>
  <c r="O125" i="15" s="1"/>
  <c r="L117" i="15"/>
  <c r="O117" i="15" s="1"/>
  <c r="L113" i="15"/>
  <c r="O113" i="15" s="1"/>
  <c r="L109" i="15"/>
  <c r="O109" i="15" s="1"/>
  <c r="L101" i="15"/>
  <c r="O101" i="15" s="1"/>
  <c r="L97" i="15"/>
  <c r="O97" i="15" s="1"/>
  <c r="L93" i="15"/>
  <c r="O93" i="15" s="1"/>
  <c r="L85" i="15"/>
  <c r="O85" i="15" s="1"/>
  <c r="L81" i="15"/>
  <c r="O81" i="15" s="1"/>
  <c r="L77" i="15"/>
  <c r="O77" i="15" s="1"/>
  <c r="L69" i="15"/>
  <c r="O69" i="15" s="1"/>
  <c r="L65" i="15"/>
  <c r="O65" i="15" s="1"/>
  <c r="L61" i="15"/>
  <c r="O61" i="15" s="1"/>
  <c r="L57" i="15"/>
  <c r="O57" i="15" s="1"/>
  <c r="L53" i="15"/>
  <c r="O53" i="15" s="1"/>
  <c r="L49" i="15"/>
  <c r="O49" i="15" s="1"/>
  <c r="L45" i="15"/>
  <c r="O45" i="15" s="1"/>
  <c r="L37" i="15"/>
  <c r="O37" i="15" s="1"/>
  <c r="L33" i="15"/>
  <c r="O33" i="15" s="1"/>
  <c r="L29" i="15"/>
  <c r="O29" i="15" s="1"/>
  <c r="L25" i="15"/>
  <c r="O25" i="15" s="1"/>
  <c r="L21" i="15"/>
  <c r="O21" i="15" s="1"/>
  <c r="L17" i="15"/>
  <c r="O17" i="15" s="1"/>
  <c r="L13" i="15"/>
  <c r="O13" i="15" s="1"/>
  <c r="L24" i="15"/>
  <c r="O24" i="15" s="1"/>
  <c r="S45" i="15"/>
  <c r="S61" i="15"/>
  <c r="S81" i="15"/>
  <c r="S101" i="15"/>
  <c r="S125" i="15"/>
  <c r="N36" i="15"/>
  <c r="N38" i="15"/>
  <c r="N41" i="15" l="1"/>
  <c r="S41" i="15"/>
  <c r="N138" i="15"/>
  <c r="S138" i="15"/>
  <c r="N130" i="15"/>
  <c r="S130" i="15"/>
  <c r="N122" i="15"/>
  <c r="S122" i="15"/>
  <c r="N136" i="15"/>
  <c r="S136" i="15"/>
  <c r="N132" i="15"/>
  <c r="S132" i="15"/>
  <c r="N128" i="15"/>
  <c r="S128" i="15"/>
  <c r="N124" i="15"/>
  <c r="S124" i="15"/>
  <c r="N120" i="15"/>
  <c r="S120" i="15"/>
  <c r="N116" i="15"/>
  <c r="S116" i="15"/>
  <c r="N112" i="15"/>
  <c r="S112" i="15"/>
  <c r="N108" i="15"/>
  <c r="S108" i="15"/>
  <c r="N104" i="15"/>
  <c r="S104" i="15"/>
  <c r="N100" i="15"/>
  <c r="S100" i="15"/>
  <c r="N96" i="15"/>
  <c r="S96" i="15"/>
  <c r="N92" i="15"/>
  <c r="S92" i="15"/>
  <c r="N88" i="15"/>
  <c r="S88" i="15"/>
  <c r="N84" i="15"/>
  <c r="S84" i="15"/>
  <c r="N80" i="15"/>
  <c r="S80" i="15"/>
  <c r="N76" i="15"/>
  <c r="S76" i="15"/>
  <c r="N72" i="15"/>
  <c r="S72" i="15"/>
  <c r="N68" i="15"/>
  <c r="S68" i="15"/>
  <c r="N64" i="15"/>
  <c r="S64" i="15"/>
  <c r="N60" i="15"/>
  <c r="S60" i="15"/>
  <c r="N56" i="15"/>
  <c r="S56" i="15"/>
  <c r="N52" i="15"/>
  <c r="S52" i="15"/>
  <c r="N48" i="15"/>
  <c r="S48" i="15"/>
  <c r="N44" i="15"/>
  <c r="S44" i="15"/>
  <c r="N42" i="15"/>
  <c r="S42" i="15"/>
  <c r="N135" i="15"/>
  <c r="S135" i="15"/>
  <c r="N131" i="15"/>
  <c r="S131" i="15"/>
  <c r="N127" i="15"/>
  <c r="S127" i="15"/>
  <c r="N123" i="15"/>
  <c r="S123" i="15"/>
  <c r="N119" i="15"/>
  <c r="S119" i="15"/>
  <c r="N115" i="15"/>
  <c r="S115" i="15"/>
  <c r="N111" i="15"/>
  <c r="S111" i="15"/>
  <c r="N107" i="15"/>
  <c r="S107" i="15"/>
  <c r="N103" i="15"/>
  <c r="S103" i="15"/>
  <c r="N99" i="15"/>
  <c r="S99" i="15"/>
  <c r="N95" i="15"/>
  <c r="S95" i="15"/>
  <c r="N91" i="15"/>
  <c r="S91" i="15"/>
  <c r="N87" i="15"/>
  <c r="S87" i="15"/>
  <c r="N83" i="15"/>
  <c r="S83" i="15"/>
  <c r="N79" i="15"/>
  <c r="S79" i="15"/>
  <c r="N75" i="15"/>
  <c r="S75" i="15"/>
  <c r="N71" i="15"/>
  <c r="S71" i="15"/>
  <c r="N67" i="15"/>
  <c r="S67" i="15"/>
  <c r="N63" i="15"/>
  <c r="S63" i="15"/>
  <c r="N59" i="15"/>
  <c r="S59" i="15"/>
  <c r="N55" i="15"/>
  <c r="S55" i="15"/>
  <c r="N51" i="15"/>
  <c r="S51" i="15"/>
  <c r="N47" i="15"/>
  <c r="S47" i="15"/>
  <c r="N43" i="15"/>
  <c r="S43" i="15"/>
  <c r="N134" i="15"/>
  <c r="S134" i="15"/>
  <c r="N126" i="15"/>
  <c r="S126" i="15"/>
  <c r="N118" i="15"/>
  <c r="S118" i="15"/>
  <c r="N114" i="15"/>
  <c r="S114" i="15"/>
  <c r="N110" i="15"/>
  <c r="S110" i="15"/>
  <c r="N106" i="15"/>
  <c r="S106" i="15"/>
  <c r="N102" i="15"/>
  <c r="S102" i="15"/>
  <c r="N98" i="15"/>
  <c r="S98" i="15"/>
  <c r="N94" i="15"/>
  <c r="S94" i="15"/>
  <c r="N90" i="15"/>
  <c r="S90" i="15"/>
  <c r="N86" i="15"/>
  <c r="S86" i="15"/>
  <c r="N82" i="15"/>
  <c r="S82" i="15"/>
  <c r="N78" i="15"/>
  <c r="S78" i="15"/>
  <c r="N74" i="15"/>
  <c r="S74" i="15"/>
  <c r="N70" i="15"/>
  <c r="S70" i="15"/>
  <c r="N66" i="15"/>
  <c r="S66" i="15"/>
  <c r="N62" i="15"/>
  <c r="S62" i="15"/>
  <c r="N58" i="15"/>
  <c r="S58" i="15"/>
  <c r="N54" i="15"/>
  <c r="S54" i="15"/>
  <c r="N50" i="15"/>
  <c r="S50" i="15"/>
  <c r="N46" i="15"/>
  <c r="S46" i="15"/>
  <c r="N137" i="15"/>
  <c r="S137" i="15"/>
  <c r="N133" i="15"/>
  <c r="S133" i="15"/>
  <c r="N129" i="15"/>
  <c r="S129" i="15"/>
  <c r="N121" i="15"/>
  <c r="S121" i="15"/>
  <c r="N117" i="15"/>
  <c r="S117" i="15"/>
  <c r="N113" i="15"/>
  <c r="S113" i="15"/>
  <c r="N109" i="15"/>
  <c r="S109" i="15"/>
  <c r="N105" i="15"/>
  <c r="S105" i="15"/>
  <c r="N97" i="15"/>
  <c r="S97" i="15"/>
  <c r="N93" i="15"/>
  <c r="S93" i="15"/>
  <c r="N89" i="15"/>
  <c r="S89" i="15"/>
  <c r="N85" i="15"/>
  <c r="S85" i="15"/>
  <c r="N77" i="15"/>
  <c r="S77" i="15"/>
  <c r="N73" i="15"/>
  <c r="S73" i="15"/>
  <c r="N69" i="15"/>
  <c r="S69" i="15"/>
  <c r="N65" i="15"/>
  <c r="S65" i="15"/>
  <c r="N57" i="15"/>
  <c r="S57" i="15"/>
  <c r="N53" i="15"/>
  <c r="S53" i="15"/>
  <c r="N49" i="15"/>
  <c r="S49" i="15"/>
  <c r="S40" i="15"/>
  <c r="N40" i="15"/>
  <c r="N125" i="15"/>
  <c r="N101" i="15"/>
  <c r="N81" i="15"/>
  <c r="N61" i="15"/>
  <c r="N45" i="15"/>
  <c r="S37" i="15"/>
  <c r="N37" i="15"/>
  <c r="S35" i="15"/>
  <c r="N35" i="15"/>
  <c r="S39" i="15"/>
  <c r="N39" i="15"/>
  <c r="N13" i="15"/>
  <c r="N12" i="15"/>
  <c r="N11" i="15"/>
  <c r="N10" i="15"/>
  <c r="S7" i="15"/>
  <c r="S38" i="15"/>
  <c r="S36" i="15"/>
  <c r="U34" i="15"/>
  <c r="T34" i="15" s="1"/>
  <c r="U33" i="15"/>
  <c r="T33" i="15" s="1"/>
  <c r="U32" i="15"/>
  <c r="T32" i="15" s="1"/>
  <c r="U31" i="15"/>
  <c r="T31" i="15" s="1"/>
  <c r="U30" i="15"/>
  <c r="T30" i="15" s="1"/>
  <c r="U29" i="15"/>
  <c r="T29" i="15" s="1"/>
  <c r="U28" i="15"/>
  <c r="T28" i="15" s="1"/>
  <c r="U27" i="15"/>
  <c r="T27" i="15" s="1"/>
  <c r="U26" i="15"/>
  <c r="T26" i="15" s="1"/>
  <c r="U25" i="15"/>
  <c r="T25" i="15" s="1"/>
  <c r="U24" i="15"/>
  <c r="T24" i="15" s="1"/>
  <c r="U23" i="15"/>
  <c r="T23" i="15" s="1"/>
  <c r="U22" i="15"/>
  <c r="T22" i="15" s="1"/>
  <c r="U21" i="15"/>
  <c r="T21" i="15" s="1"/>
  <c r="U20" i="15"/>
  <c r="T20" i="15" s="1"/>
  <c r="U19" i="15"/>
  <c r="T19" i="15" s="1"/>
  <c r="U18" i="15"/>
  <c r="T18" i="15" s="1"/>
  <c r="U17" i="15"/>
  <c r="T17" i="15" s="1"/>
  <c r="U16" i="15"/>
  <c r="T16" i="15" s="1"/>
  <c r="U15" i="15"/>
  <c r="T15" i="15" s="1"/>
  <c r="U14" i="15"/>
  <c r="T14" i="15" s="1"/>
  <c r="U13" i="15"/>
  <c r="T13" i="15" s="1"/>
  <c r="U12" i="15"/>
  <c r="T12" i="15" s="1"/>
  <c r="U11" i="15"/>
  <c r="T11" i="15" s="1"/>
  <c r="U10" i="15"/>
  <c r="T10" i="15" s="1"/>
  <c r="U9" i="15"/>
  <c r="T9" i="15" s="1"/>
  <c r="U8" i="15"/>
  <c r="T8" i="15" s="1"/>
  <c r="U7" i="15"/>
  <c r="T7" i="15" s="1"/>
  <c r="U6" i="15"/>
  <c r="T6" i="15" s="1"/>
  <c r="AD36" i="1"/>
  <c r="J36" i="1" s="1"/>
  <c r="K36" i="1" s="1"/>
  <c r="L36" i="1" s="1"/>
  <c r="W6" i="1"/>
  <c r="O36" i="1" l="1"/>
  <c r="R36" i="1" s="1"/>
  <c r="V36" i="1" s="1"/>
  <c r="N36" i="1"/>
  <c r="S17" i="15"/>
  <c r="N17" i="15"/>
  <c r="S21" i="15"/>
  <c r="N21" i="15"/>
  <c r="S25" i="15"/>
  <c r="N25" i="15"/>
  <c r="S29" i="15"/>
  <c r="N29" i="15"/>
  <c r="S33" i="15"/>
  <c r="N33" i="15"/>
  <c r="S8" i="15"/>
  <c r="N8" i="15"/>
  <c r="S15" i="15"/>
  <c r="N15" i="15"/>
  <c r="S23" i="15"/>
  <c r="N23" i="15"/>
  <c r="S27" i="15"/>
  <c r="N27" i="15"/>
  <c r="S31" i="15"/>
  <c r="N31" i="15"/>
  <c r="S14" i="15"/>
  <c r="N14" i="15"/>
  <c r="S16" i="15"/>
  <c r="N16" i="15"/>
  <c r="S18" i="15"/>
  <c r="N18" i="15"/>
  <c r="S20" i="15"/>
  <c r="N20" i="15"/>
  <c r="S22" i="15"/>
  <c r="N22" i="15"/>
  <c r="S24" i="15"/>
  <c r="N24" i="15"/>
  <c r="S26" i="15"/>
  <c r="N26" i="15"/>
  <c r="S28" i="15"/>
  <c r="N28" i="15"/>
  <c r="S30" i="15"/>
  <c r="N30" i="15"/>
  <c r="S32" i="15"/>
  <c r="N32" i="15"/>
  <c r="N34" i="15"/>
  <c r="S34" i="15"/>
  <c r="S19" i="15"/>
  <c r="N19" i="15"/>
  <c r="S9" i="15"/>
  <c r="N9" i="15"/>
  <c r="S12" i="15"/>
  <c r="S10" i="15"/>
  <c r="O6" i="15"/>
  <c r="S13" i="15"/>
  <c r="S11" i="15"/>
  <c r="AD37" i="1"/>
  <c r="J37" i="1" s="1"/>
  <c r="K37" i="1" s="1"/>
  <c r="L37" i="1" s="1"/>
  <c r="O37" i="1" l="1"/>
  <c r="N37" i="1"/>
  <c r="N7" i="15"/>
  <c r="N6" i="15"/>
  <c r="N145" i="15" s="1"/>
  <c r="F10" i="10" s="1"/>
  <c r="AD38" i="1"/>
  <c r="J38" i="1" s="1"/>
  <c r="K38" i="1" s="1"/>
  <c r="L38" i="1" s="1"/>
  <c r="R35" i="1"/>
  <c r="V35" i="1" s="1"/>
  <c r="O38" i="1" l="1"/>
  <c r="N38" i="1"/>
  <c r="R37" i="1"/>
  <c r="V37" i="1" s="1"/>
  <c r="AD39" i="1"/>
  <c r="J39" i="1" s="1"/>
  <c r="K39" i="1" s="1"/>
  <c r="L39" i="1" s="1"/>
  <c r="O39" i="1" l="1"/>
  <c r="N39" i="1"/>
  <c r="F13" i="10"/>
  <c r="F15" i="10" s="1"/>
  <c r="R38" i="1"/>
  <c r="V38" i="1" s="1"/>
  <c r="AD40" i="1"/>
  <c r="J40" i="1" s="1"/>
  <c r="K40" i="1" s="1"/>
  <c r="L40" i="1" s="1"/>
  <c r="O40" i="1" l="1"/>
  <c r="N40" i="1"/>
  <c r="P6" i="15"/>
  <c r="R39" i="1"/>
  <c r="V39" i="1" s="1"/>
  <c r="AD41" i="1"/>
  <c r="J41" i="1" s="1"/>
  <c r="K41" i="1" s="1"/>
  <c r="L41" i="1" s="1"/>
  <c r="N41" i="1" l="1"/>
  <c r="O41" i="1"/>
  <c r="W141" i="15"/>
  <c r="W140" i="15"/>
  <c r="W144" i="15"/>
  <c r="W139" i="15"/>
  <c r="W143" i="15"/>
  <c r="W142" i="15"/>
  <c r="Q6" i="15"/>
  <c r="W11" i="15"/>
  <c r="A23" i="10"/>
  <c r="H23" i="10" s="1"/>
  <c r="W6" i="15"/>
  <c r="W7" i="15"/>
  <c r="W52" i="15"/>
  <c r="W68" i="15"/>
  <c r="W84" i="15"/>
  <c r="W100" i="15"/>
  <c r="W116" i="15"/>
  <c r="W132" i="15"/>
  <c r="W41" i="15"/>
  <c r="W57" i="15"/>
  <c r="W73" i="15"/>
  <c r="W89" i="15"/>
  <c r="W105" i="15"/>
  <c r="W121" i="15"/>
  <c r="W137" i="15"/>
  <c r="W55" i="15"/>
  <c r="W87" i="15"/>
  <c r="W119" i="15"/>
  <c r="W42" i="15"/>
  <c r="W74" i="15"/>
  <c r="W106" i="15"/>
  <c r="W138" i="15"/>
  <c r="W67" i="15"/>
  <c r="W99" i="15"/>
  <c r="W131" i="15"/>
  <c r="W62" i="15"/>
  <c r="W94" i="15"/>
  <c r="W126" i="15"/>
  <c r="W33" i="15"/>
  <c r="W25" i="15"/>
  <c r="W17" i="15"/>
  <c r="W22" i="15"/>
  <c r="W12" i="15"/>
  <c r="P7" i="15"/>
  <c r="P8" i="15" s="1"/>
  <c r="P9" i="15" s="1"/>
  <c r="P10" i="15" s="1"/>
  <c r="P11" i="15" s="1"/>
  <c r="P12" i="15" s="1"/>
  <c r="P13" i="15" s="1"/>
  <c r="P14" i="15" s="1"/>
  <c r="P15" i="15" s="1"/>
  <c r="P16" i="15" s="1"/>
  <c r="P17" i="15" s="1"/>
  <c r="P18" i="15" s="1"/>
  <c r="P19" i="15" s="1"/>
  <c r="P20" i="15" s="1"/>
  <c r="P21" i="15" s="1"/>
  <c r="P22" i="15" s="1"/>
  <c r="P23" i="15" s="1"/>
  <c r="P24" i="15" s="1"/>
  <c r="P25" i="15" s="1"/>
  <c r="P26" i="15" s="1"/>
  <c r="P27" i="15" s="1"/>
  <c r="P28" i="15" s="1"/>
  <c r="P29" i="15" s="1"/>
  <c r="P30" i="15" s="1"/>
  <c r="P31" i="15" s="1"/>
  <c r="P32" i="15" s="1"/>
  <c r="P33" i="15" s="1"/>
  <c r="P34" i="15" s="1"/>
  <c r="P35" i="15" s="1"/>
  <c r="P36" i="15" s="1"/>
  <c r="P37" i="15" s="1"/>
  <c r="P38" i="15" s="1"/>
  <c r="P39" i="15" s="1"/>
  <c r="P40" i="15" s="1"/>
  <c r="P41" i="15" s="1"/>
  <c r="P42" i="15" s="1"/>
  <c r="P43" i="15" s="1"/>
  <c r="P44" i="15" s="1"/>
  <c r="P45" i="15" s="1"/>
  <c r="P46" i="15" s="1"/>
  <c r="P47" i="15" s="1"/>
  <c r="P48" i="15" s="1"/>
  <c r="P49" i="15" s="1"/>
  <c r="P50" i="15" s="1"/>
  <c r="P51" i="15" s="1"/>
  <c r="P52" i="15" s="1"/>
  <c r="P53" i="15" s="1"/>
  <c r="P54" i="15" s="1"/>
  <c r="P55" i="15" s="1"/>
  <c r="P56" i="15" s="1"/>
  <c r="P57" i="15" s="1"/>
  <c r="P58" i="15" s="1"/>
  <c r="P59" i="15" s="1"/>
  <c r="P60" i="15" s="1"/>
  <c r="P61" i="15" s="1"/>
  <c r="P62" i="15" s="1"/>
  <c r="P63" i="15" s="1"/>
  <c r="P64" i="15" s="1"/>
  <c r="P65" i="15" s="1"/>
  <c r="P66" i="15" s="1"/>
  <c r="P67" i="15" s="1"/>
  <c r="P68" i="15" s="1"/>
  <c r="P69" i="15" s="1"/>
  <c r="P70" i="15" s="1"/>
  <c r="P71" i="15" s="1"/>
  <c r="P72" i="15" s="1"/>
  <c r="P73" i="15" s="1"/>
  <c r="P74" i="15" s="1"/>
  <c r="P75" i="15" s="1"/>
  <c r="P76" i="15" s="1"/>
  <c r="P77" i="15" s="1"/>
  <c r="P78" i="15" s="1"/>
  <c r="P79" i="15" s="1"/>
  <c r="P80" i="15" s="1"/>
  <c r="P81" i="15" s="1"/>
  <c r="P82" i="15" s="1"/>
  <c r="P83" i="15" s="1"/>
  <c r="P84" i="15" s="1"/>
  <c r="P85" i="15" s="1"/>
  <c r="P86" i="15" s="1"/>
  <c r="P87" i="15" s="1"/>
  <c r="P88" i="15" s="1"/>
  <c r="P89" i="15" s="1"/>
  <c r="P90" i="15" s="1"/>
  <c r="P91" i="15" s="1"/>
  <c r="P92" i="15" s="1"/>
  <c r="P93" i="15" s="1"/>
  <c r="P94" i="15" s="1"/>
  <c r="P95" i="15" s="1"/>
  <c r="P96" i="15" s="1"/>
  <c r="P97" i="15" s="1"/>
  <c r="P98" i="15" s="1"/>
  <c r="P99" i="15" s="1"/>
  <c r="P100" i="15" s="1"/>
  <c r="P101" i="15" s="1"/>
  <c r="P102" i="15" s="1"/>
  <c r="P103" i="15" s="1"/>
  <c r="P104" i="15" s="1"/>
  <c r="P105" i="15" s="1"/>
  <c r="P106" i="15" s="1"/>
  <c r="P107" i="15" s="1"/>
  <c r="P108" i="15" s="1"/>
  <c r="P109" i="15" s="1"/>
  <c r="P110" i="15" s="1"/>
  <c r="P111" i="15" s="1"/>
  <c r="P112" i="15" s="1"/>
  <c r="P113" i="15" s="1"/>
  <c r="P114" i="15" s="1"/>
  <c r="P115" i="15" s="1"/>
  <c r="P116" i="15" s="1"/>
  <c r="P117" i="15" s="1"/>
  <c r="P118" i="15" s="1"/>
  <c r="P119" i="15" s="1"/>
  <c r="P120" i="15" s="1"/>
  <c r="P121" i="15" s="1"/>
  <c r="P122" i="15" s="1"/>
  <c r="P123" i="15" s="1"/>
  <c r="P124" i="15" s="1"/>
  <c r="P125" i="15" s="1"/>
  <c r="P126" i="15" s="1"/>
  <c r="P127" i="15" s="1"/>
  <c r="P128" i="15" s="1"/>
  <c r="P129" i="15" s="1"/>
  <c r="P130" i="15" s="1"/>
  <c r="P131" i="15" s="1"/>
  <c r="P132" i="15" s="1"/>
  <c r="P133" i="15" s="1"/>
  <c r="P134" i="15" s="1"/>
  <c r="P135" i="15" s="1"/>
  <c r="P136" i="15" s="1"/>
  <c r="P137" i="15" s="1"/>
  <c r="P138" i="15" s="1"/>
  <c r="P139" i="15" s="1"/>
  <c r="P140" i="15" s="1"/>
  <c r="P141" i="15" s="1"/>
  <c r="P142" i="15" s="1"/>
  <c r="P143" i="15" s="1"/>
  <c r="P144" i="15" s="1"/>
  <c r="W9" i="15"/>
  <c r="W56" i="15"/>
  <c r="W72" i="15"/>
  <c r="W88" i="15"/>
  <c r="W104" i="15"/>
  <c r="W120" i="15"/>
  <c r="W136" i="15"/>
  <c r="W45" i="15"/>
  <c r="W61" i="15"/>
  <c r="W77" i="15"/>
  <c r="W93" i="15"/>
  <c r="W109" i="15"/>
  <c r="W125" i="15"/>
  <c r="W38" i="15"/>
  <c r="W63" i="15"/>
  <c r="W95" i="15"/>
  <c r="W127" i="15"/>
  <c r="W50" i="15"/>
  <c r="W82" i="15"/>
  <c r="W114" i="15"/>
  <c r="W43" i="15"/>
  <c r="W75" i="15"/>
  <c r="W107" i="15"/>
  <c r="W36" i="15"/>
  <c r="W70" i="15"/>
  <c r="W102" i="15"/>
  <c r="W134" i="15"/>
  <c r="W31" i="15"/>
  <c r="W23" i="15"/>
  <c r="W15" i="15"/>
  <c r="W14" i="15"/>
  <c r="W24" i="15"/>
  <c r="W32" i="15"/>
  <c r="W16" i="15"/>
  <c r="W44" i="15"/>
  <c r="W60" i="15"/>
  <c r="W76" i="15"/>
  <c r="W92" i="15"/>
  <c r="W108" i="15"/>
  <c r="W124" i="15"/>
  <c r="W37" i="15"/>
  <c r="W49" i="15"/>
  <c r="W65" i="15"/>
  <c r="W81" i="15"/>
  <c r="W97" i="15"/>
  <c r="W113" i="15"/>
  <c r="W129" i="15"/>
  <c r="W35" i="15"/>
  <c r="W71" i="15"/>
  <c r="W103" i="15"/>
  <c r="W135" i="15"/>
  <c r="W58" i="15"/>
  <c r="W96" i="15"/>
  <c r="W53" i="15"/>
  <c r="W117" i="15"/>
  <c r="W111" i="15"/>
  <c r="W98" i="15"/>
  <c r="W59" i="15"/>
  <c r="W123" i="15"/>
  <c r="W86" i="15"/>
  <c r="W29" i="15"/>
  <c r="W13" i="15"/>
  <c r="W48" i="15"/>
  <c r="W112" i="15"/>
  <c r="W69" i="15"/>
  <c r="W133" i="15"/>
  <c r="W40" i="15"/>
  <c r="W122" i="15"/>
  <c r="W83" i="15"/>
  <c r="W46" i="15"/>
  <c r="W110" i="15"/>
  <c r="W27" i="15"/>
  <c r="W30" i="15"/>
  <c r="W10" i="15"/>
  <c r="W8" i="15"/>
  <c r="W64" i="15"/>
  <c r="W128" i="15"/>
  <c r="W85" i="15"/>
  <c r="W47" i="15"/>
  <c r="W66" i="15"/>
  <c r="W130" i="15"/>
  <c r="W91" i="15"/>
  <c r="W54" i="15"/>
  <c r="W118" i="15"/>
  <c r="W21" i="15"/>
  <c r="W28" i="15"/>
  <c r="W18" i="15"/>
  <c r="W80" i="15"/>
  <c r="W34" i="15"/>
  <c r="W101" i="15"/>
  <c r="W79" i="15"/>
  <c r="W90" i="15"/>
  <c r="W51" i="15"/>
  <c r="W115" i="15"/>
  <c r="W78" i="15"/>
  <c r="W39" i="15"/>
  <c r="W19" i="15"/>
  <c r="W20" i="15"/>
  <c r="W26" i="15"/>
  <c r="R40" i="1"/>
  <c r="V40" i="1" s="1"/>
  <c r="AD42" i="1"/>
  <c r="J42" i="1" s="1"/>
  <c r="K42" i="1" s="1"/>
  <c r="L42" i="1" s="1"/>
  <c r="G25" i="10" l="1"/>
  <c r="G26" i="10" s="1"/>
  <c r="N42" i="1"/>
  <c r="O42" i="1"/>
  <c r="R6" i="15"/>
  <c r="V6" i="15" s="1"/>
  <c r="Q7" i="15"/>
  <c r="R41" i="1"/>
  <c r="V41" i="1" s="1"/>
  <c r="AD43" i="1"/>
  <c r="J43" i="1" s="1"/>
  <c r="K43" i="1" s="1"/>
  <c r="L43" i="1" s="1"/>
  <c r="N43" i="1" l="1"/>
  <c r="O43" i="1"/>
  <c r="Q8" i="15"/>
  <c r="R7" i="15"/>
  <c r="V7" i="15" s="1"/>
  <c r="R42" i="1"/>
  <c r="V42" i="1" s="1"/>
  <c r="AD44" i="1"/>
  <c r="J44" i="1" s="1"/>
  <c r="K44" i="1" s="1"/>
  <c r="L44" i="1" s="1"/>
  <c r="N44" i="1" l="1"/>
  <c r="O44" i="1"/>
  <c r="R8" i="15"/>
  <c r="V8" i="15" s="1"/>
  <c r="Q9" i="15"/>
  <c r="R43" i="1"/>
  <c r="V43" i="1" s="1"/>
  <c r="AD45" i="1"/>
  <c r="R9" i="15" l="1"/>
  <c r="V9" i="15" s="1"/>
  <c r="Q10" i="15"/>
  <c r="R44" i="1"/>
  <c r="V44" i="1" s="1"/>
  <c r="J45" i="1"/>
  <c r="K45" i="1" s="1"/>
  <c r="L45" i="1" s="1"/>
  <c r="Q11" i="15" l="1"/>
  <c r="R10" i="15"/>
  <c r="V10" i="15" s="1"/>
  <c r="AD46" i="1"/>
  <c r="J46" i="1" s="1"/>
  <c r="K46" i="1" s="1"/>
  <c r="L46" i="1" s="1"/>
  <c r="O45" i="1"/>
  <c r="R45" i="1" s="1"/>
  <c r="V45" i="1" s="1"/>
  <c r="N45" i="1"/>
  <c r="R11" i="15" l="1"/>
  <c r="V11" i="15" s="1"/>
  <c r="Q12" i="15"/>
  <c r="N46" i="1"/>
  <c r="O46" i="1"/>
  <c r="R46" i="1" s="1"/>
  <c r="V46" i="1" s="1"/>
  <c r="AD47" i="1"/>
  <c r="J47" i="1" s="1"/>
  <c r="K47" i="1" s="1"/>
  <c r="L47" i="1" s="1"/>
  <c r="Q13" i="15" l="1"/>
  <c r="R12" i="15"/>
  <c r="V12" i="15" s="1"/>
  <c r="N47" i="1"/>
  <c r="O47" i="1"/>
  <c r="R47" i="1" s="1"/>
  <c r="V47" i="1" s="1"/>
  <c r="AD48" i="1"/>
  <c r="J48" i="1" s="1"/>
  <c r="K48" i="1" s="1"/>
  <c r="L48" i="1" s="1"/>
  <c r="Q14" i="15" l="1"/>
  <c r="R13" i="15"/>
  <c r="V13" i="15" s="1"/>
  <c r="N48" i="1"/>
  <c r="O48" i="1"/>
  <c r="R48" i="1" s="1"/>
  <c r="V48" i="1" s="1"/>
  <c r="AD49" i="1"/>
  <c r="J49" i="1" s="1"/>
  <c r="K49" i="1" s="1"/>
  <c r="L49" i="1" s="1"/>
  <c r="R14" i="15" l="1"/>
  <c r="V14" i="15" s="1"/>
  <c r="Q15" i="15"/>
  <c r="N49" i="1"/>
  <c r="O49" i="1"/>
  <c r="R49" i="1" s="1"/>
  <c r="V49" i="1" s="1"/>
  <c r="AD50" i="1"/>
  <c r="J50" i="1" s="1"/>
  <c r="K50" i="1" s="1"/>
  <c r="L50" i="1" s="1"/>
  <c r="Q16" i="15" l="1"/>
  <c r="R15" i="15"/>
  <c r="V15" i="15" s="1"/>
  <c r="O50" i="1"/>
  <c r="R50" i="1" s="1"/>
  <c r="V50" i="1" s="1"/>
  <c r="N50" i="1"/>
  <c r="AD51" i="1"/>
  <c r="J51" i="1" s="1"/>
  <c r="K51" i="1" s="1"/>
  <c r="L51" i="1" s="1"/>
  <c r="R16" i="15" l="1"/>
  <c r="V16" i="15" s="1"/>
  <c r="Q17" i="15"/>
  <c r="O51" i="1"/>
  <c r="R51" i="1" s="1"/>
  <c r="V51" i="1" s="1"/>
  <c r="N51" i="1"/>
  <c r="AD52" i="1"/>
  <c r="J52" i="1" s="1"/>
  <c r="K52" i="1" s="1"/>
  <c r="L52" i="1" s="1"/>
  <c r="R17" i="15" l="1"/>
  <c r="V17" i="15" s="1"/>
  <c r="Q18" i="15"/>
  <c r="AD53" i="1"/>
  <c r="J53" i="1" s="1"/>
  <c r="K53" i="1" s="1"/>
  <c r="L53" i="1" s="1"/>
  <c r="O52" i="1"/>
  <c r="R52" i="1" s="1"/>
  <c r="V52" i="1" s="1"/>
  <c r="N52" i="1"/>
  <c r="Q19" i="15" l="1"/>
  <c r="R18" i="15"/>
  <c r="V18" i="15" s="1"/>
  <c r="O53" i="1"/>
  <c r="R53" i="1" s="1"/>
  <c r="V53" i="1" s="1"/>
  <c r="N53" i="1"/>
  <c r="AD54" i="1"/>
  <c r="J54" i="1" s="1"/>
  <c r="K54" i="1" s="1"/>
  <c r="L54" i="1" s="1"/>
  <c r="Q20" i="15" l="1"/>
  <c r="R19" i="15"/>
  <c r="V19" i="15" s="1"/>
  <c r="N54" i="1"/>
  <c r="O54" i="1"/>
  <c r="R54" i="1" s="1"/>
  <c r="V54" i="1" s="1"/>
  <c r="AD55" i="1"/>
  <c r="J55" i="1" s="1"/>
  <c r="K55" i="1" s="1"/>
  <c r="L55" i="1" s="1"/>
  <c r="Q21" i="15" l="1"/>
  <c r="R20" i="15"/>
  <c r="V20" i="15" s="1"/>
  <c r="N55" i="1"/>
  <c r="O55" i="1"/>
  <c r="R55" i="1" s="1"/>
  <c r="V55" i="1" s="1"/>
  <c r="AD56" i="1"/>
  <c r="J56" i="1" s="1"/>
  <c r="K56" i="1" s="1"/>
  <c r="L56" i="1" s="1"/>
  <c r="Q22" i="15" l="1"/>
  <c r="R21" i="15"/>
  <c r="V21" i="15" s="1"/>
  <c r="N56" i="1"/>
  <c r="O56" i="1"/>
  <c r="R56" i="1" s="1"/>
  <c r="V56" i="1" s="1"/>
  <c r="AD57" i="1"/>
  <c r="J57" i="1" s="1"/>
  <c r="K57" i="1" s="1"/>
  <c r="L57" i="1" s="1"/>
  <c r="R22" i="15" l="1"/>
  <c r="V22" i="15" s="1"/>
  <c r="Q23" i="15"/>
  <c r="N57" i="1"/>
  <c r="O57" i="1"/>
  <c r="R57" i="1" s="1"/>
  <c r="V57" i="1" s="1"/>
  <c r="AD58" i="1"/>
  <c r="J58" i="1" s="1"/>
  <c r="K58" i="1" s="1"/>
  <c r="L58" i="1" s="1"/>
  <c r="Q24" i="15" l="1"/>
  <c r="R23" i="15"/>
  <c r="V23" i="15" s="1"/>
  <c r="N58" i="1"/>
  <c r="O58" i="1"/>
  <c r="R58" i="1" s="1"/>
  <c r="V58" i="1" s="1"/>
  <c r="AD59" i="1"/>
  <c r="J59" i="1" s="1"/>
  <c r="K59" i="1" s="1"/>
  <c r="L59" i="1" s="1"/>
  <c r="R24" i="15" l="1"/>
  <c r="V24" i="15" s="1"/>
  <c r="Q25" i="15"/>
  <c r="O59" i="1"/>
  <c r="R59" i="1" s="1"/>
  <c r="V59" i="1" s="1"/>
  <c r="N59" i="1"/>
  <c r="AD60" i="1"/>
  <c r="J60" i="1" s="1"/>
  <c r="K60" i="1" s="1"/>
  <c r="L60" i="1" s="1"/>
  <c r="Q26" i="15" l="1"/>
  <c r="R25" i="15"/>
  <c r="V25" i="15" s="1"/>
  <c r="O60" i="1"/>
  <c r="R60" i="1" s="1"/>
  <c r="V60" i="1" s="1"/>
  <c r="N60" i="1"/>
  <c r="AD61" i="1"/>
  <c r="J61" i="1" s="1"/>
  <c r="K61" i="1" s="1"/>
  <c r="L61" i="1" s="1"/>
  <c r="Q27" i="15" l="1"/>
  <c r="R26" i="15"/>
  <c r="V26" i="15" s="1"/>
  <c r="N61" i="1"/>
  <c r="O61" i="1"/>
  <c r="R61" i="1" s="1"/>
  <c r="V61" i="1" s="1"/>
  <c r="AD62" i="1"/>
  <c r="J62" i="1" s="1"/>
  <c r="K62" i="1" s="1"/>
  <c r="L62" i="1" s="1"/>
  <c r="Q28" i="15" l="1"/>
  <c r="R27" i="15"/>
  <c r="V27" i="15" s="1"/>
  <c r="N62" i="1"/>
  <c r="O62" i="1"/>
  <c r="R62" i="1" s="1"/>
  <c r="V62" i="1" s="1"/>
  <c r="AD63" i="1"/>
  <c r="J63" i="1" s="1"/>
  <c r="K63" i="1" s="1"/>
  <c r="L63" i="1" s="1"/>
  <c r="R28" i="15" l="1"/>
  <c r="V28" i="15" s="1"/>
  <c r="Q29" i="15"/>
  <c r="N63" i="1"/>
  <c r="O63" i="1"/>
  <c r="R63" i="1" s="1"/>
  <c r="V63" i="1" s="1"/>
  <c r="AD64" i="1"/>
  <c r="J64" i="1" s="1"/>
  <c r="K64" i="1" s="1"/>
  <c r="L64" i="1" s="1"/>
  <c r="R29" i="15" l="1"/>
  <c r="V29" i="15" s="1"/>
  <c r="Q30" i="15"/>
  <c r="N64" i="1"/>
  <c r="O64" i="1"/>
  <c r="R64" i="1" s="1"/>
  <c r="V64" i="1" s="1"/>
  <c r="AD65" i="1"/>
  <c r="J65" i="1" s="1"/>
  <c r="K65" i="1" s="1"/>
  <c r="L65" i="1" s="1"/>
  <c r="R30" i="15" l="1"/>
  <c r="V30" i="15" s="1"/>
  <c r="Q31" i="15"/>
  <c r="AD66" i="1"/>
  <c r="J66" i="1" s="1"/>
  <c r="K66" i="1" s="1"/>
  <c r="L66" i="1" s="1"/>
  <c r="N65" i="1"/>
  <c r="O65" i="1"/>
  <c r="R65" i="1" s="1"/>
  <c r="V65" i="1" s="1"/>
  <c r="O66" i="1" l="1"/>
  <c r="R66" i="1" s="1"/>
  <c r="V66" i="1" s="1"/>
  <c r="N66" i="1"/>
  <c r="Q32" i="15"/>
  <c r="R31" i="15"/>
  <c r="V31" i="15" s="1"/>
  <c r="AD67" i="1"/>
  <c r="J67" i="1" s="1"/>
  <c r="K67" i="1" s="1"/>
  <c r="L67" i="1" s="1"/>
  <c r="O67" i="1" l="1"/>
  <c r="R67" i="1" s="1"/>
  <c r="V67" i="1" s="1"/>
  <c r="N67" i="1"/>
  <c r="Q33" i="15"/>
  <c r="R32" i="15"/>
  <c r="V32" i="15" s="1"/>
  <c r="AD68" i="1"/>
  <c r="J68" i="1" s="1"/>
  <c r="K68" i="1" s="1"/>
  <c r="L68" i="1" s="1"/>
  <c r="O68" i="1" l="1"/>
  <c r="R68" i="1" s="1"/>
  <c r="V68" i="1" s="1"/>
  <c r="N68" i="1"/>
  <c r="R33" i="15"/>
  <c r="V33" i="15" s="1"/>
  <c r="Q34" i="15"/>
  <c r="AD69" i="1"/>
  <c r="J69" i="1" s="1"/>
  <c r="K69" i="1" s="1"/>
  <c r="L69" i="1" s="1"/>
  <c r="O69" i="1" l="1"/>
  <c r="R69" i="1" s="1"/>
  <c r="V69" i="1" s="1"/>
  <c r="N69" i="1"/>
  <c r="Q35" i="15"/>
  <c r="R34" i="15"/>
  <c r="V34" i="15" s="1"/>
  <c r="AD70" i="1"/>
  <c r="J70" i="1" s="1"/>
  <c r="K70" i="1" s="1"/>
  <c r="L70" i="1" s="1"/>
  <c r="O70" i="1" l="1"/>
  <c r="R70" i="1" s="1"/>
  <c r="V70" i="1" s="1"/>
  <c r="N70" i="1"/>
  <c r="R35" i="15"/>
  <c r="V35" i="15" s="1"/>
  <c r="Q36" i="15"/>
  <c r="AD71" i="1"/>
  <c r="J71" i="1" s="1"/>
  <c r="K71" i="1" s="1"/>
  <c r="L71" i="1" s="1"/>
  <c r="O71" i="1" l="1"/>
  <c r="R71" i="1" s="1"/>
  <c r="V71" i="1" s="1"/>
  <c r="N71" i="1"/>
  <c r="Q37" i="15"/>
  <c r="R36" i="15"/>
  <c r="V36" i="15" s="1"/>
  <c r="AD72" i="1"/>
  <c r="J72" i="1" s="1"/>
  <c r="K72" i="1" s="1"/>
  <c r="L72" i="1" s="1"/>
  <c r="O72" i="1" l="1"/>
  <c r="R72" i="1" s="1"/>
  <c r="V72" i="1" s="1"/>
  <c r="N72" i="1"/>
  <c r="Q38" i="15"/>
  <c r="R37" i="15"/>
  <c r="V37" i="15" s="1"/>
  <c r="AD73" i="1"/>
  <c r="J73" i="1" s="1"/>
  <c r="K73" i="1" s="1"/>
  <c r="L73" i="1" s="1"/>
  <c r="O73" i="1" l="1"/>
  <c r="R73" i="1" s="1"/>
  <c r="V73" i="1" s="1"/>
  <c r="N73" i="1"/>
  <c r="Q39" i="15"/>
  <c r="R38" i="15"/>
  <c r="V38" i="15" s="1"/>
  <c r="AD74" i="1"/>
  <c r="J74" i="1" s="1"/>
  <c r="K74" i="1" s="1"/>
  <c r="L74" i="1" s="1"/>
  <c r="O74" i="1" l="1"/>
  <c r="R74" i="1" s="1"/>
  <c r="V74" i="1" s="1"/>
  <c r="N74" i="1"/>
  <c r="R39" i="15"/>
  <c r="V39" i="15" s="1"/>
  <c r="Q40" i="15"/>
  <c r="AD75" i="1"/>
  <c r="J75" i="1" s="1"/>
  <c r="K75" i="1" s="1"/>
  <c r="L75" i="1" s="1"/>
  <c r="O75" i="1" l="1"/>
  <c r="R75" i="1" s="1"/>
  <c r="V75" i="1" s="1"/>
  <c r="N75" i="1"/>
  <c r="Q41" i="15"/>
  <c r="R40" i="15"/>
  <c r="V40" i="15" s="1"/>
  <c r="AD76" i="1"/>
  <c r="J76" i="1" s="1"/>
  <c r="K76" i="1" s="1"/>
  <c r="L76" i="1" s="1"/>
  <c r="O76" i="1" l="1"/>
  <c r="R76" i="1" s="1"/>
  <c r="V76" i="1" s="1"/>
  <c r="N76" i="1"/>
  <c r="R41" i="15"/>
  <c r="V41" i="15" s="1"/>
  <c r="Q42" i="15"/>
  <c r="AD77" i="1"/>
  <c r="J77" i="1" s="1"/>
  <c r="K77" i="1" s="1"/>
  <c r="L77" i="1" s="1"/>
  <c r="O77" i="1" l="1"/>
  <c r="R77" i="1" s="1"/>
  <c r="V77" i="1" s="1"/>
  <c r="N77" i="1"/>
  <c r="Q43" i="15"/>
  <c r="R42" i="15"/>
  <c r="V42" i="15" s="1"/>
  <c r="AD78" i="1"/>
  <c r="J78" i="1" s="1"/>
  <c r="K78" i="1" s="1"/>
  <c r="L78" i="1" s="1"/>
  <c r="O78" i="1" l="1"/>
  <c r="R78" i="1" s="1"/>
  <c r="V78" i="1" s="1"/>
  <c r="N78" i="1"/>
  <c r="R43" i="15"/>
  <c r="V43" i="15" s="1"/>
  <c r="Q44" i="15"/>
  <c r="AD79" i="1"/>
  <c r="J79" i="1" s="1"/>
  <c r="K79" i="1" s="1"/>
  <c r="L79" i="1" s="1"/>
  <c r="O79" i="1" l="1"/>
  <c r="R79" i="1" s="1"/>
  <c r="V79" i="1" s="1"/>
  <c r="N79" i="1"/>
  <c r="Q45" i="15"/>
  <c r="R44" i="15"/>
  <c r="V44" i="15" s="1"/>
  <c r="AD80" i="1"/>
  <c r="J80" i="1" s="1"/>
  <c r="K80" i="1" s="1"/>
  <c r="L80" i="1" s="1"/>
  <c r="O80" i="1" l="1"/>
  <c r="R80" i="1" s="1"/>
  <c r="V80" i="1" s="1"/>
  <c r="N80" i="1"/>
  <c r="R45" i="15"/>
  <c r="V45" i="15" s="1"/>
  <c r="Q46" i="15"/>
  <c r="AD81" i="1"/>
  <c r="J81" i="1" s="1"/>
  <c r="K81" i="1" s="1"/>
  <c r="L81" i="1" s="1"/>
  <c r="O81" i="1" l="1"/>
  <c r="R81" i="1" s="1"/>
  <c r="V81" i="1" s="1"/>
  <c r="N81" i="1"/>
  <c r="Q47" i="15"/>
  <c r="R46" i="15"/>
  <c r="V46" i="15" s="1"/>
  <c r="AD82" i="1"/>
  <c r="J82" i="1" s="1"/>
  <c r="K82" i="1" s="1"/>
  <c r="L82" i="1" s="1"/>
  <c r="O82" i="1" l="1"/>
  <c r="R82" i="1" s="1"/>
  <c r="V82" i="1" s="1"/>
  <c r="N82" i="1"/>
  <c r="R47" i="15"/>
  <c r="V47" i="15" s="1"/>
  <c r="Q48" i="15"/>
  <c r="AD83" i="1"/>
  <c r="J83" i="1" s="1"/>
  <c r="K83" i="1" s="1"/>
  <c r="L83" i="1" s="1"/>
  <c r="O83" i="1" l="1"/>
  <c r="R83" i="1" s="1"/>
  <c r="V83" i="1" s="1"/>
  <c r="N83" i="1"/>
  <c r="Q49" i="15"/>
  <c r="R48" i="15"/>
  <c r="V48" i="15" s="1"/>
  <c r="AD84" i="1"/>
  <c r="J84" i="1" s="1"/>
  <c r="K84" i="1" s="1"/>
  <c r="L84" i="1" s="1"/>
  <c r="O84" i="1" l="1"/>
  <c r="R84" i="1" s="1"/>
  <c r="V84" i="1" s="1"/>
  <c r="N84" i="1"/>
  <c r="R49" i="15"/>
  <c r="V49" i="15" s="1"/>
  <c r="Q50" i="15"/>
  <c r="AD85" i="1"/>
  <c r="J85" i="1" s="1"/>
  <c r="K85" i="1" s="1"/>
  <c r="L85" i="1" s="1"/>
  <c r="O85" i="1" l="1"/>
  <c r="R85" i="1" s="1"/>
  <c r="V85" i="1" s="1"/>
  <c r="N85" i="1"/>
  <c r="Q51" i="15"/>
  <c r="R50" i="15"/>
  <c r="V50" i="15" s="1"/>
  <c r="AD86" i="1"/>
  <c r="J86" i="1" s="1"/>
  <c r="K86" i="1" s="1"/>
  <c r="L86" i="1" s="1"/>
  <c r="O86" i="1" l="1"/>
  <c r="R86" i="1" s="1"/>
  <c r="V86" i="1" s="1"/>
  <c r="N86" i="1"/>
  <c r="R51" i="15"/>
  <c r="V51" i="15" s="1"/>
  <c r="Q52" i="15"/>
  <c r="AD87" i="1"/>
  <c r="J87" i="1" s="1"/>
  <c r="K87" i="1" s="1"/>
  <c r="L87" i="1" s="1"/>
  <c r="O87" i="1" l="1"/>
  <c r="R87" i="1" s="1"/>
  <c r="V87" i="1" s="1"/>
  <c r="N87" i="1"/>
  <c r="Q53" i="15"/>
  <c r="R52" i="15"/>
  <c r="V52" i="15" s="1"/>
  <c r="AD88" i="1"/>
  <c r="J88" i="1" s="1"/>
  <c r="K88" i="1" s="1"/>
  <c r="L88" i="1" s="1"/>
  <c r="O88" i="1" l="1"/>
  <c r="R88" i="1" s="1"/>
  <c r="V88" i="1" s="1"/>
  <c r="N88" i="1"/>
  <c r="R53" i="15"/>
  <c r="V53" i="15" s="1"/>
  <c r="Q54" i="15"/>
  <c r="AD89" i="1"/>
  <c r="J89" i="1" s="1"/>
  <c r="K89" i="1" s="1"/>
  <c r="L89" i="1" s="1"/>
  <c r="O89" i="1" l="1"/>
  <c r="R89" i="1" s="1"/>
  <c r="V89" i="1" s="1"/>
  <c r="N89" i="1"/>
  <c r="Q55" i="15"/>
  <c r="R54" i="15"/>
  <c r="V54" i="15" s="1"/>
  <c r="AD90" i="1"/>
  <c r="J90" i="1" s="1"/>
  <c r="K90" i="1" s="1"/>
  <c r="L90" i="1" s="1"/>
  <c r="O90" i="1" l="1"/>
  <c r="R90" i="1" s="1"/>
  <c r="V90" i="1" s="1"/>
  <c r="N90" i="1"/>
  <c r="R55" i="15"/>
  <c r="V55" i="15" s="1"/>
  <c r="Q56" i="15"/>
  <c r="AD91" i="1"/>
  <c r="J91" i="1" s="1"/>
  <c r="K91" i="1" s="1"/>
  <c r="L91" i="1" s="1"/>
  <c r="O91" i="1" l="1"/>
  <c r="R91" i="1" s="1"/>
  <c r="V91" i="1" s="1"/>
  <c r="N91" i="1"/>
  <c r="Q57" i="15"/>
  <c r="R56" i="15"/>
  <c r="V56" i="15" s="1"/>
  <c r="AD92" i="1"/>
  <c r="J92" i="1" s="1"/>
  <c r="K92" i="1" s="1"/>
  <c r="L92" i="1" s="1"/>
  <c r="O92" i="1" l="1"/>
  <c r="R92" i="1" s="1"/>
  <c r="V92" i="1" s="1"/>
  <c r="N92" i="1"/>
  <c r="R57" i="15"/>
  <c r="V57" i="15" s="1"/>
  <c r="Q58" i="15"/>
  <c r="AD93" i="1"/>
  <c r="J93" i="1" s="1"/>
  <c r="K93" i="1" s="1"/>
  <c r="L93" i="1" s="1"/>
  <c r="O93" i="1" l="1"/>
  <c r="R93" i="1" s="1"/>
  <c r="V93" i="1" s="1"/>
  <c r="N93" i="1"/>
  <c r="Q59" i="15"/>
  <c r="R58" i="15"/>
  <c r="V58" i="15" s="1"/>
  <c r="AD94" i="1"/>
  <c r="J94" i="1" s="1"/>
  <c r="K94" i="1" s="1"/>
  <c r="L94" i="1" s="1"/>
  <c r="O94" i="1" l="1"/>
  <c r="R94" i="1" s="1"/>
  <c r="V94" i="1" s="1"/>
  <c r="N94" i="1"/>
  <c r="R59" i="15"/>
  <c r="V59" i="15" s="1"/>
  <c r="Q60" i="15"/>
  <c r="AD95" i="1"/>
  <c r="J95" i="1" s="1"/>
  <c r="K95" i="1" s="1"/>
  <c r="L95" i="1" s="1"/>
  <c r="O95" i="1" l="1"/>
  <c r="R95" i="1" s="1"/>
  <c r="V95" i="1" s="1"/>
  <c r="N95" i="1"/>
  <c r="Q61" i="15"/>
  <c r="R60" i="15"/>
  <c r="V60" i="15" s="1"/>
  <c r="AD96" i="1"/>
  <c r="J96" i="1" s="1"/>
  <c r="K96" i="1" s="1"/>
  <c r="L96" i="1" s="1"/>
  <c r="O96" i="1" l="1"/>
  <c r="R96" i="1" s="1"/>
  <c r="V96" i="1" s="1"/>
  <c r="N96" i="1"/>
  <c r="R61" i="15"/>
  <c r="V61" i="15" s="1"/>
  <c r="Q62" i="15"/>
  <c r="AD97" i="1"/>
  <c r="J97" i="1" s="1"/>
  <c r="K97" i="1" s="1"/>
  <c r="L97" i="1" s="1"/>
  <c r="O97" i="1" l="1"/>
  <c r="R97" i="1" s="1"/>
  <c r="V97" i="1" s="1"/>
  <c r="N97" i="1"/>
  <c r="Q63" i="15"/>
  <c r="R62" i="15"/>
  <c r="V62" i="15" s="1"/>
  <c r="AD98" i="1"/>
  <c r="J98" i="1" s="1"/>
  <c r="K98" i="1" s="1"/>
  <c r="L98" i="1" s="1"/>
  <c r="O98" i="1" l="1"/>
  <c r="R98" i="1" s="1"/>
  <c r="V98" i="1" s="1"/>
  <c r="N98" i="1"/>
  <c r="R63" i="15"/>
  <c r="V63" i="15" s="1"/>
  <c r="Q64" i="15"/>
  <c r="AD99" i="1"/>
  <c r="J99" i="1" s="1"/>
  <c r="K99" i="1" s="1"/>
  <c r="L99" i="1" s="1"/>
  <c r="O99" i="1" l="1"/>
  <c r="R99" i="1" s="1"/>
  <c r="V99" i="1" s="1"/>
  <c r="N99" i="1"/>
  <c r="Q65" i="15"/>
  <c r="R64" i="15"/>
  <c r="V64" i="15" s="1"/>
  <c r="AD100" i="1"/>
  <c r="J100" i="1" s="1"/>
  <c r="K100" i="1" s="1"/>
  <c r="L100" i="1" s="1"/>
  <c r="O100" i="1" l="1"/>
  <c r="R100" i="1" s="1"/>
  <c r="V100" i="1" s="1"/>
  <c r="N100" i="1"/>
  <c r="Q66" i="15"/>
  <c r="R65" i="15"/>
  <c r="V65" i="15" s="1"/>
  <c r="AD101" i="1"/>
  <c r="J101" i="1" s="1"/>
  <c r="K101" i="1" s="1"/>
  <c r="L101" i="1" s="1"/>
  <c r="O101" i="1" l="1"/>
  <c r="R101" i="1" s="1"/>
  <c r="V101" i="1" s="1"/>
  <c r="N101" i="1"/>
  <c r="Q67" i="15"/>
  <c r="R66" i="15"/>
  <c r="V66" i="15" s="1"/>
  <c r="AD102" i="1"/>
  <c r="J102" i="1" s="1"/>
  <c r="K102" i="1" s="1"/>
  <c r="L102" i="1" s="1"/>
  <c r="O102" i="1" l="1"/>
  <c r="R102" i="1" s="1"/>
  <c r="V102" i="1" s="1"/>
  <c r="N102" i="1"/>
  <c r="R67" i="15"/>
  <c r="V67" i="15" s="1"/>
  <c r="Q68" i="15"/>
  <c r="AD103" i="1"/>
  <c r="J103" i="1" s="1"/>
  <c r="K103" i="1" s="1"/>
  <c r="L103" i="1" s="1"/>
  <c r="O103" i="1" l="1"/>
  <c r="R103" i="1" s="1"/>
  <c r="V103" i="1" s="1"/>
  <c r="N103" i="1"/>
  <c r="Q69" i="15"/>
  <c r="R68" i="15"/>
  <c r="V68" i="15" s="1"/>
  <c r="AD104" i="1"/>
  <c r="J104" i="1" s="1"/>
  <c r="K104" i="1" s="1"/>
  <c r="L104" i="1" s="1"/>
  <c r="O104" i="1" l="1"/>
  <c r="R104" i="1" s="1"/>
  <c r="V104" i="1" s="1"/>
  <c r="N104" i="1"/>
  <c r="R69" i="15"/>
  <c r="V69" i="15" s="1"/>
  <c r="Q70" i="15"/>
  <c r="AD105" i="1"/>
  <c r="J105" i="1" s="1"/>
  <c r="K105" i="1" s="1"/>
  <c r="L105" i="1" s="1"/>
  <c r="O105" i="1" l="1"/>
  <c r="R105" i="1" s="1"/>
  <c r="V105" i="1" s="1"/>
  <c r="N105" i="1"/>
  <c r="Q71" i="15"/>
  <c r="R70" i="15"/>
  <c r="V70" i="15" s="1"/>
  <c r="AD106" i="1"/>
  <c r="J106" i="1" s="1"/>
  <c r="K106" i="1" s="1"/>
  <c r="L106" i="1" s="1"/>
  <c r="O106" i="1" l="1"/>
  <c r="R106" i="1" s="1"/>
  <c r="V106" i="1" s="1"/>
  <c r="N106" i="1"/>
  <c r="R71" i="15"/>
  <c r="V71" i="15" s="1"/>
  <c r="Q72" i="15"/>
  <c r="AD107" i="1"/>
  <c r="J107" i="1" s="1"/>
  <c r="K107" i="1" s="1"/>
  <c r="L107" i="1" s="1"/>
  <c r="O107" i="1" l="1"/>
  <c r="R107" i="1" s="1"/>
  <c r="V107" i="1" s="1"/>
  <c r="N107" i="1"/>
  <c r="Q73" i="15"/>
  <c r="R72" i="15"/>
  <c r="V72" i="15" s="1"/>
  <c r="AD108" i="1"/>
  <c r="J108" i="1" s="1"/>
  <c r="K108" i="1" s="1"/>
  <c r="L108" i="1" s="1"/>
  <c r="O108" i="1" l="1"/>
  <c r="R108" i="1" s="1"/>
  <c r="V108" i="1" s="1"/>
  <c r="N108" i="1"/>
  <c r="R73" i="15"/>
  <c r="V73" i="15" s="1"/>
  <c r="Q74" i="15"/>
  <c r="AD109" i="1"/>
  <c r="J109" i="1" s="1"/>
  <c r="K109" i="1" s="1"/>
  <c r="L109" i="1" s="1"/>
  <c r="O109" i="1" l="1"/>
  <c r="R109" i="1" s="1"/>
  <c r="V109" i="1" s="1"/>
  <c r="N109" i="1"/>
  <c r="Q75" i="15"/>
  <c r="R74" i="15"/>
  <c r="V74" i="15" s="1"/>
  <c r="R75" i="15" l="1"/>
  <c r="V75" i="15" s="1"/>
  <c r="Q76" i="15"/>
  <c r="R76" i="15" l="1"/>
  <c r="V76" i="15" s="1"/>
  <c r="Q77" i="15"/>
  <c r="R77" i="15" l="1"/>
  <c r="V77" i="15" s="1"/>
  <c r="Q78" i="15"/>
  <c r="Q79" i="15" l="1"/>
  <c r="R78" i="15"/>
  <c r="V78" i="15" s="1"/>
  <c r="R79" i="15" l="1"/>
  <c r="V79" i="15" s="1"/>
  <c r="Q80" i="15"/>
  <c r="Q81" i="15" l="1"/>
  <c r="R80" i="15"/>
  <c r="V80" i="15" s="1"/>
  <c r="R81" i="15" l="1"/>
  <c r="V81" i="15" s="1"/>
  <c r="Q82" i="15"/>
  <c r="Q83" i="15" l="1"/>
  <c r="R82" i="15"/>
  <c r="V82" i="15" s="1"/>
  <c r="R83" i="15" l="1"/>
  <c r="V83" i="15" s="1"/>
  <c r="Q84" i="15"/>
  <c r="Q85" i="15" l="1"/>
  <c r="R84" i="15"/>
  <c r="V84" i="15" s="1"/>
  <c r="R85" i="15" l="1"/>
  <c r="V85" i="15" s="1"/>
  <c r="Q86" i="15"/>
  <c r="Q87" i="15" l="1"/>
  <c r="R86" i="15"/>
  <c r="V86" i="15" s="1"/>
  <c r="R87" i="15" l="1"/>
  <c r="V87" i="15" s="1"/>
  <c r="Q88" i="15"/>
  <c r="Q89" i="15" l="1"/>
  <c r="R88" i="15"/>
  <c r="V88" i="15" s="1"/>
  <c r="R89" i="15" l="1"/>
  <c r="V89" i="15" s="1"/>
  <c r="Q90" i="15"/>
  <c r="Q91" i="15" l="1"/>
  <c r="R90" i="15"/>
  <c r="V90" i="15" s="1"/>
  <c r="R91" i="15" l="1"/>
  <c r="V91" i="15" s="1"/>
  <c r="Q92" i="15"/>
  <c r="Q93" i="15" l="1"/>
  <c r="R92" i="15"/>
  <c r="V92" i="15" s="1"/>
  <c r="R93" i="15" l="1"/>
  <c r="V93" i="15" s="1"/>
  <c r="Q94" i="15"/>
  <c r="Q95" i="15" l="1"/>
  <c r="R94" i="15"/>
  <c r="V94" i="15" s="1"/>
  <c r="R95" i="15" l="1"/>
  <c r="V95" i="15" s="1"/>
  <c r="Q96" i="15"/>
  <c r="Q97" i="15" l="1"/>
  <c r="R96" i="15"/>
  <c r="V96" i="15" s="1"/>
  <c r="R97" i="15" l="1"/>
  <c r="V97" i="15" s="1"/>
  <c r="Q98" i="15"/>
  <c r="Q99" i="15" l="1"/>
  <c r="R98" i="15"/>
  <c r="V98" i="15" s="1"/>
  <c r="R99" i="15" l="1"/>
  <c r="V99" i="15" s="1"/>
  <c r="Q100" i="15"/>
  <c r="Q101" i="15" l="1"/>
  <c r="R100" i="15"/>
  <c r="V100" i="15" s="1"/>
  <c r="R101" i="15" l="1"/>
  <c r="V101" i="15" s="1"/>
  <c r="Q102" i="15"/>
  <c r="Q103" i="15" l="1"/>
  <c r="R102" i="15"/>
  <c r="V102" i="15" s="1"/>
  <c r="R103" i="15" l="1"/>
  <c r="V103" i="15" s="1"/>
  <c r="Q104" i="15"/>
  <c r="Q105" i="15" l="1"/>
  <c r="R104" i="15"/>
  <c r="V104" i="15" s="1"/>
  <c r="R105" i="15" l="1"/>
  <c r="V105" i="15" s="1"/>
  <c r="Q106" i="15"/>
  <c r="Q107" i="15" l="1"/>
  <c r="R106" i="15"/>
  <c r="V106" i="15" s="1"/>
  <c r="R107" i="15" l="1"/>
  <c r="V107" i="15" s="1"/>
  <c r="Q108" i="15"/>
  <c r="Q109" i="15" l="1"/>
  <c r="R108" i="15"/>
  <c r="V108" i="15" s="1"/>
  <c r="R109" i="15" l="1"/>
  <c r="V109" i="15" s="1"/>
  <c r="Q110" i="15"/>
  <c r="Q111" i="15" l="1"/>
  <c r="R110" i="15"/>
  <c r="V110" i="15" s="1"/>
  <c r="R111" i="15" l="1"/>
  <c r="V111" i="15" s="1"/>
  <c r="Q112" i="15"/>
  <c r="Q113" i="15" l="1"/>
  <c r="R112" i="15"/>
  <c r="V112" i="15" s="1"/>
  <c r="R113" i="15" l="1"/>
  <c r="V113" i="15" s="1"/>
  <c r="Q114" i="15"/>
  <c r="Q115" i="15" l="1"/>
  <c r="R114" i="15"/>
  <c r="V114" i="15" s="1"/>
  <c r="R115" i="15" l="1"/>
  <c r="V115" i="15" s="1"/>
  <c r="Q116" i="15"/>
  <c r="Q117" i="15" l="1"/>
  <c r="R116" i="15"/>
  <c r="V116" i="15" s="1"/>
  <c r="R117" i="15" l="1"/>
  <c r="V117" i="15" s="1"/>
  <c r="Q118" i="15"/>
  <c r="Q119" i="15" l="1"/>
  <c r="R118" i="15"/>
  <c r="V118" i="15" s="1"/>
  <c r="R119" i="15" l="1"/>
  <c r="V119" i="15" s="1"/>
  <c r="Q120" i="15"/>
  <c r="Q121" i="15" l="1"/>
  <c r="R120" i="15"/>
  <c r="V120" i="15" s="1"/>
  <c r="R121" i="15" l="1"/>
  <c r="V121" i="15" s="1"/>
  <c r="Q122" i="15"/>
  <c r="Q123" i="15" l="1"/>
  <c r="R122" i="15"/>
  <c r="V122" i="15" s="1"/>
  <c r="R123" i="15" l="1"/>
  <c r="V123" i="15" s="1"/>
  <c r="Q124" i="15"/>
  <c r="Q125" i="15" l="1"/>
  <c r="R124" i="15"/>
  <c r="V124" i="15" s="1"/>
  <c r="R125" i="15" l="1"/>
  <c r="V125" i="15" s="1"/>
  <c r="Q126" i="15"/>
  <c r="R126" i="15" l="1"/>
  <c r="V126" i="15" s="1"/>
  <c r="Q127" i="15"/>
  <c r="Q128" i="15" l="1"/>
  <c r="R127" i="15"/>
  <c r="V127" i="15" s="1"/>
  <c r="Q129" i="15" l="1"/>
  <c r="R128" i="15"/>
  <c r="V128" i="15" s="1"/>
  <c r="Q130" i="15" l="1"/>
  <c r="R129" i="15"/>
  <c r="V129" i="15" s="1"/>
  <c r="Q131" i="15" l="1"/>
  <c r="R130" i="15"/>
  <c r="V130" i="15" s="1"/>
  <c r="Q132" i="15" l="1"/>
  <c r="R131" i="15"/>
  <c r="V131" i="15" s="1"/>
  <c r="Q133" i="15" l="1"/>
  <c r="R132" i="15"/>
  <c r="V132" i="15" s="1"/>
  <c r="Q134" i="15" l="1"/>
  <c r="R133" i="15"/>
  <c r="V133" i="15" s="1"/>
  <c r="R134" i="15" l="1"/>
  <c r="V134" i="15" s="1"/>
  <c r="Q135" i="15"/>
  <c r="Q136" i="15" l="1"/>
  <c r="R135" i="15"/>
  <c r="V135" i="15" s="1"/>
  <c r="Q137" i="15" l="1"/>
  <c r="R136" i="15"/>
  <c r="V136" i="15" s="1"/>
  <c r="Q138" i="15" l="1"/>
  <c r="R137" i="15"/>
  <c r="V137" i="15" s="1"/>
  <c r="R138" i="15" l="1"/>
  <c r="V138" i="15" s="1"/>
  <c r="Q139" i="15"/>
  <c r="R139" i="15" l="1"/>
  <c r="V139" i="15" s="1"/>
  <c r="Q140" i="15"/>
  <c r="R140" i="15" l="1"/>
  <c r="V140" i="15" s="1"/>
  <c r="Q141" i="15"/>
  <c r="Q142" i="15" l="1"/>
  <c r="R141" i="15"/>
  <c r="V141" i="15" s="1"/>
  <c r="Q143" i="15" l="1"/>
  <c r="R142" i="15"/>
  <c r="V142" i="15" s="1"/>
  <c r="R143" i="15" l="1"/>
  <c r="V143" i="15" s="1"/>
  <c r="Q144" i="15"/>
  <c r="R144" i="15" s="1"/>
  <c r="V144" i="15" s="1"/>
</calcChain>
</file>

<file path=xl/sharedStrings.xml><?xml version="1.0" encoding="utf-8"?>
<sst xmlns="http://schemas.openxmlformats.org/spreadsheetml/2006/main" count="1185" uniqueCount="536">
  <si>
    <t>Assumption:</t>
  </si>
  <si>
    <t>Discharge</t>
  </si>
  <si>
    <t>Profile levels - end of line included</t>
  </si>
  <si>
    <t>Nodes</t>
  </si>
  <si>
    <t>Station</t>
  </si>
  <si>
    <t>Northing(m)</t>
  </si>
  <si>
    <t>Easting(m)</t>
  </si>
  <si>
    <t>Elevation(m)</t>
  </si>
  <si>
    <t>Chainage</t>
  </si>
  <si>
    <t>Length 
(m)</t>
  </si>
  <si>
    <t>Orig. Ground Level</t>
  </si>
  <si>
    <t>Discharge
(m3/s)</t>
  </si>
  <si>
    <t>Internal 
diameter
(m)</t>
  </si>
  <si>
    <r>
      <t>Area
(m</t>
    </r>
    <r>
      <rPr>
        <b/>
        <vertAlign val="superscript"/>
        <sz val="11"/>
        <color indexed="8"/>
        <rFont val="Calibri"/>
        <family val="2"/>
        <scheme val="minor"/>
      </rPr>
      <t>2</t>
    </r>
    <r>
      <rPr>
        <b/>
        <sz val="11"/>
        <color indexed="8"/>
        <rFont val="Calibri"/>
        <family val="2"/>
        <scheme val="minor"/>
      </rPr>
      <t>)</t>
    </r>
  </si>
  <si>
    <t>Velocity
(m/s)</t>
  </si>
  <si>
    <t>C</t>
  </si>
  <si>
    <t>HL</t>
  </si>
  <si>
    <t>Vf</t>
  </si>
  <si>
    <t>El Static</t>
  </si>
  <si>
    <t>EL</t>
  </si>
  <si>
    <t>HGL</t>
  </si>
  <si>
    <t>Slope 
(%)</t>
  </si>
  <si>
    <t>Pipe invert
(m)</t>
  </si>
  <si>
    <t>Depth of 
excavation
(m)</t>
  </si>
  <si>
    <t>Hp</t>
  </si>
  <si>
    <t>Hs</t>
  </si>
  <si>
    <r>
      <t>Off-take
(m</t>
    </r>
    <r>
      <rPr>
        <b/>
        <vertAlign val="superscript"/>
        <sz val="11"/>
        <color indexed="8"/>
        <rFont val="Calibri"/>
        <family val="2"/>
        <scheme val="minor"/>
      </rPr>
      <t>3</t>
    </r>
    <r>
      <rPr>
        <b/>
        <sz val="11"/>
        <color indexed="8"/>
        <rFont val="Calibri"/>
        <family val="2"/>
        <scheme val="minor"/>
      </rPr>
      <t>/s)</t>
    </r>
  </si>
  <si>
    <r>
      <t>Total flow
(m</t>
    </r>
    <r>
      <rPr>
        <b/>
        <vertAlign val="superscript"/>
        <sz val="11"/>
        <color indexed="8"/>
        <rFont val="Calibri"/>
        <family val="2"/>
        <scheme val="minor"/>
      </rPr>
      <t>3</t>
    </r>
    <r>
      <rPr>
        <b/>
        <sz val="11"/>
        <color indexed="8"/>
        <rFont val="Calibri"/>
        <family val="2"/>
        <scheme val="minor"/>
      </rPr>
      <t>/s)</t>
    </r>
  </si>
  <si>
    <t>Bends</t>
  </si>
  <si>
    <t>Losses due to bends</t>
  </si>
  <si>
    <t>Remarks</t>
  </si>
  <si>
    <t>Class</t>
  </si>
  <si>
    <t>0+000</t>
  </si>
  <si>
    <t>0+020</t>
  </si>
  <si>
    <t>0+040</t>
  </si>
  <si>
    <t>0+060</t>
  </si>
  <si>
    <t>0+080</t>
  </si>
  <si>
    <t>0+100</t>
  </si>
  <si>
    <t>0+120</t>
  </si>
  <si>
    <t>0+140</t>
  </si>
  <si>
    <t>0+160</t>
  </si>
  <si>
    <t>0+180</t>
  </si>
  <si>
    <t>0+200</t>
  </si>
  <si>
    <t>0+220</t>
  </si>
  <si>
    <t>0+240</t>
  </si>
  <si>
    <t>0+260</t>
  </si>
  <si>
    <t>0+280</t>
  </si>
  <si>
    <t>0+300</t>
  </si>
  <si>
    <t>0+320</t>
  </si>
  <si>
    <t>0+340</t>
  </si>
  <si>
    <t>0+360</t>
  </si>
  <si>
    <t>0+380</t>
  </si>
  <si>
    <t>0+400</t>
  </si>
  <si>
    <t>0+420</t>
  </si>
  <si>
    <t>0+440</t>
  </si>
  <si>
    <t>0+460</t>
  </si>
  <si>
    <t>0+480</t>
  </si>
  <si>
    <t>0+500</t>
  </si>
  <si>
    <t>0+520</t>
  </si>
  <si>
    <t>0+540</t>
  </si>
  <si>
    <t>0+560</t>
  </si>
  <si>
    <t>0+600</t>
  </si>
  <si>
    <t>0+620</t>
  </si>
  <si>
    <t>0+640</t>
  </si>
  <si>
    <t>0+660</t>
  </si>
  <si>
    <t>0+680</t>
  </si>
  <si>
    <t>0+700</t>
  </si>
  <si>
    <t>0+720</t>
  </si>
  <si>
    <t>0+740</t>
  </si>
  <si>
    <t>0+760</t>
  </si>
  <si>
    <t>0+780</t>
  </si>
  <si>
    <t>0+800</t>
  </si>
  <si>
    <t>0+820</t>
  </si>
  <si>
    <t>0+840</t>
  </si>
  <si>
    <t>0+860</t>
  </si>
  <si>
    <t>0+880</t>
  </si>
  <si>
    <t>0+900</t>
  </si>
  <si>
    <t>0+920</t>
  </si>
  <si>
    <t>0+940</t>
  </si>
  <si>
    <t>0+960</t>
  </si>
  <si>
    <t>Contract No.:</t>
  </si>
  <si>
    <t>Ground Level Pumphouse Perimeter Fence</t>
  </si>
  <si>
    <t xml:space="preserve">B.H Yield </t>
  </si>
  <si>
    <t>m³</t>
  </si>
  <si>
    <t>m³/Hr</t>
  </si>
  <si>
    <t>Population Targeted</t>
  </si>
  <si>
    <t>people</t>
  </si>
  <si>
    <t>Water demand per capita</t>
  </si>
  <si>
    <t>L/d/p</t>
  </si>
  <si>
    <t>20 litres per capita per day should be assured to take care of basic hygiene needs and basic food hygiene (WHO)</t>
  </si>
  <si>
    <t>Litres</t>
  </si>
  <si>
    <t>Total Water Demand  per day</t>
  </si>
  <si>
    <t>Units</t>
  </si>
  <si>
    <t>KW</t>
  </si>
  <si>
    <t>Reservoir capacity required (tank)</t>
  </si>
  <si>
    <t xml:space="preserve">Assumption: </t>
  </si>
  <si>
    <t>1 day</t>
  </si>
  <si>
    <t>Item</t>
  </si>
  <si>
    <t>Note:</t>
  </si>
  <si>
    <t>0+580</t>
  </si>
  <si>
    <t>0+980</t>
  </si>
  <si>
    <t>BOREHOLE DATA</t>
  </si>
  <si>
    <t>BH depth    (m)      =</t>
  </si>
  <si>
    <t xml:space="preserve">Yield (m3/hr)      = </t>
  </si>
  <si>
    <t>Head</t>
  </si>
  <si>
    <t>Pump level</t>
  </si>
  <si>
    <t>Frictional Losses</t>
  </si>
  <si>
    <t>delivery head</t>
  </si>
  <si>
    <t>Tank height</t>
  </si>
  <si>
    <t>Residual head</t>
  </si>
  <si>
    <t>Total Head</t>
  </si>
  <si>
    <t>POWER REQUIREMENT</t>
  </si>
  <si>
    <t>H (m)</t>
  </si>
  <si>
    <t>Q (L/Sec)</t>
  </si>
  <si>
    <t>Constant</t>
  </si>
  <si>
    <t>Pump efficiency</t>
  </si>
  <si>
    <t>add  factor  genset  safety</t>
  </si>
  <si>
    <t>KVA</t>
  </si>
  <si>
    <t>Soil Cover</t>
  </si>
  <si>
    <t>Pipe Details</t>
  </si>
  <si>
    <t>External  Diameter (mm)</t>
  </si>
  <si>
    <t xml:space="preserve">Internal Diameter (mm) </t>
  </si>
  <si>
    <t>Wall Thickness (mm)</t>
  </si>
  <si>
    <t>Soil Type</t>
  </si>
  <si>
    <t>1+000</t>
  </si>
  <si>
    <t>1+020</t>
  </si>
  <si>
    <t>1+040</t>
  </si>
  <si>
    <t>1+060</t>
  </si>
  <si>
    <t>1+080</t>
  </si>
  <si>
    <t>1+100</t>
  </si>
  <si>
    <t>1+120</t>
  </si>
  <si>
    <t>1+140</t>
  </si>
  <si>
    <t>1+160</t>
  </si>
  <si>
    <t>1+180</t>
  </si>
  <si>
    <t>1+200</t>
  </si>
  <si>
    <t>1+220</t>
  </si>
  <si>
    <t>1+240</t>
  </si>
  <si>
    <t>1+260</t>
  </si>
  <si>
    <t>1+280</t>
  </si>
  <si>
    <t>1+300</t>
  </si>
  <si>
    <t>1+320</t>
  </si>
  <si>
    <t>1+340</t>
  </si>
  <si>
    <t>1+360</t>
  </si>
  <si>
    <t>1+380</t>
  </si>
  <si>
    <t>1+400</t>
  </si>
  <si>
    <t>1+420</t>
  </si>
  <si>
    <t>1+440</t>
  </si>
  <si>
    <t>1+460</t>
  </si>
  <si>
    <t>1+480</t>
  </si>
  <si>
    <t>1+500</t>
  </si>
  <si>
    <t>1+520</t>
  </si>
  <si>
    <t>1+540</t>
  </si>
  <si>
    <t>1+560</t>
  </si>
  <si>
    <t>1+580</t>
  </si>
  <si>
    <t>1+600</t>
  </si>
  <si>
    <t>1+620</t>
  </si>
  <si>
    <t>1+640</t>
  </si>
  <si>
    <t>1+660</t>
  </si>
  <si>
    <t>1+680</t>
  </si>
  <si>
    <t>1+700</t>
  </si>
  <si>
    <t>1+720</t>
  </si>
  <si>
    <t>1+740</t>
  </si>
  <si>
    <t>1+760</t>
  </si>
  <si>
    <t>1+780</t>
  </si>
  <si>
    <t>1+800</t>
  </si>
  <si>
    <t>1+820</t>
  </si>
  <si>
    <t>1+840</t>
  </si>
  <si>
    <t>1+860</t>
  </si>
  <si>
    <t>1+880</t>
  </si>
  <si>
    <t>1+900</t>
  </si>
  <si>
    <t>1+920</t>
  </si>
  <si>
    <t>1+940</t>
  </si>
  <si>
    <t>1+960</t>
  </si>
  <si>
    <t>1+980</t>
  </si>
  <si>
    <t>2+000</t>
  </si>
  <si>
    <t>2+020</t>
  </si>
  <si>
    <t>2+040</t>
  </si>
  <si>
    <t>2+060</t>
  </si>
  <si>
    <t>2+080</t>
  </si>
  <si>
    <t>2+100</t>
  </si>
  <si>
    <t>2+120</t>
  </si>
  <si>
    <t>2+140</t>
  </si>
  <si>
    <t>2+160</t>
  </si>
  <si>
    <t>2+180</t>
  </si>
  <si>
    <t>2+200</t>
  </si>
  <si>
    <t>2+220</t>
  </si>
  <si>
    <t>2+240</t>
  </si>
  <si>
    <t>2+260</t>
  </si>
  <si>
    <t>2+280</t>
  </si>
  <si>
    <t>2+300</t>
  </si>
  <si>
    <t>2+320</t>
  </si>
  <si>
    <t>2+340</t>
  </si>
  <si>
    <t>2+360</t>
  </si>
  <si>
    <t>2+380</t>
  </si>
  <si>
    <t>2+400</t>
  </si>
  <si>
    <t>2+420</t>
  </si>
  <si>
    <t>2+440</t>
  </si>
  <si>
    <t>2+460</t>
  </si>
  <si>
    <t>2+480</t>
  </si>
  <si>
    <t>2+500</t>
  </si>
  <si>
    <t>2+520</t>
  </si>
  <si>
    <t>2+540</t>
  </si>
  <si>
    <t>2+560</t>
  </si>
  <si>
    <t>2+580</t>
  </si>
  <si>
    <t>2+600</t>
  </si>
  <si>
    <t>2+620</t>
  </si>
  <si>
    <t>2+640</t>
  </si>
  <si>
    <t>0+1000</t>
  </si>
  <si>
    <t>0+1020</t>
  </si>
  <si>
    <t>0+1040</t>
  </si>
  <si>
    <t>0+1060</t>
  </si>
  <si>
    <t>0+1080</t>
  </si>
  <si>
    <t>0+1100</t>
  </si>
  <si>
    <t>0+1120</t>
  </si>
  <si>
    <t>0+1140</t>
  </si>
  <si>
    <t>0+1160</t>
  </si>
  <si>
    <t>0+1180</t>
  </si>
  <si>
    <t>0+1200</t>
  </si>
  <si>
    <t>0+1220</t>
  </si>
  <si>
    <t>0+1240</t>
  </si>
  <si>
    <t>0+1260</t>
  </si>
  <si>
    <t>0+1280</t>
  </si>
  <si>
    <t>0+1300</t>
  </si>
  <si>
    <t>0+1320</t>
  </si>
  <si>
    <t>0+1340</t>
  </si>
  <si>
    <t>0+1360</t>
  </si>
  <si>
    <t>0+1380</t>
  </si>
  <si>
    <t>0+1400</t>
  </si>
  <si>
    <t>0+1420</t>
  </si>
  <si>
    <t>0+1440</t>
  </si>
  <si>
    <t>0+1460</t>
  </si>
  <si>
    <t>0+1480</t>
  </si>
  <si>
    <t>0+1500</t>
  </si>
  <si>
    <t>0+1520</t>
  </si>
  <si>
    <t>0+1540</t>
  </si>
  <si>
    <t>0+1560</t>
  </si>
  <si>
    <t>0+1580</t>
  </si>
  <si>
    <t>0+1600</t>
  </si>
  <si>
    <t>0+1620</t>
  </si>
  <si>
    <t>0+1640</t>
  </si>
  <si>
    <t>0+1660</t>
  </si>
  <si>
    <t>0+1680</t>
  </si>
  <si>
    <t>0+1700</t>
  </si>
  <si>
    <t>0+1720</t>
  </si>
  <si>
    <t>0+1740</t>
  </si>
  <si>
    <t>0+1760</t>
  </si>
  <si>
    <t>0+1780</t>
  </si>
  <si>
    <t>0+1800</t>
  </si>
  <si>
    <t>0+1820</t>
  </si>
  <si>
    <t>0+1840</t>
  </si>
  <si>
    <t>0+1860</t>
  </si>
  <si>
    <t>0+1880</t>
  </si>
  <si>
    <t>0+1900</t>
  </si>
  <si>
    <t>0+1920</t>
  </si>
  <si>
    <t>0+1940</t>
  </si>
  <si>
    <t>0+1960</t>
  </si>
  <si>
    <t>0+1980</t>
  </si>
  <si>
    <t>0+2000</t>
  </si>
  <si>
    <t>0+2020</t>
  </si>
  <si>
    <t>0+2040</t>
  </si>
  <si>
    <t>0+2060</t>
  </si>
  <si>
    <t>PN 10</t>
  </si>
  <si>
    <r>
      <t>Area
(m</t>
    </r>
    <r>
      <rPr>
        <b/>
        <vertAlign val="superscript"/>
        <sz val="12"/>
        <color indexed="8"/>
        <rFont val="Calibri"/>
        <family val="2"/>
        <scheme val="minor"/>
      </rPr>
      <t>2</t>
    </r>
    <r>
      <rPr>
        <b/>
        <sz val="12"/>
        <color indexed="8"/>
        <rFont val="Calibri"/>
        <family val="2"/>
        <scheme val="minor"/>
      </rPr>
      <t>)</t>
    </r>
  </si>
  <si>
    <r>
      <t>Off-take
(m</t>
    </r>
    <r>
      <rPr>
        <b/>
        <vertAlign val="superscript"/>
        <sz val="12"/>
        <color indexed="8"/>
        <rFont val="Calibri"/>
        <family val="2"/>
        <scheme val="minor"/>
      </rPr>
      <t>3</t>
    </r>
    <r>
      <rPr>
        <b/>
        <sz val="12"/>
        <color indexed="8"/>
        <rFont val="Calibri"/>
        <family val="2"/>
        <scheme val="minor"/>
      </rPr>
      <t>/s)</t>
    </r>
  </si>
  <si>
    <r>
      <t>Total flow
(m</t>
    </r>
    <r>
      <rPr>
        <b/>
        <vertAlign val="superscript"/>
        <sz val="12"/>
        <color indexed="8"/>
        <rFont val="Calibri"/>
        <family val="2"/>
        <scheme val="minor"/>
      </rPr>
      <t>3</t>
    </r>
    <r>
      <rPr>
        <b/>
        <sz val="12"/>
        <color indexed="8"/>
        <rFont val="Calibri"/>
        <family val="2"/>
        <scheme val="minor"/>
      </rPr>
      <t>/s)</t>
    </r>
  </si>
  <si>
    <r>
      <t xml:space="preserve">Top Borehole Casing Cover </t>
    </r>
    <r>
      <rPr>
        <b/>
        <sz val="12"/>
        <color indexed="8"/>
        <rFont val="Calibri"/>
        <family val="2"/>
        <scheme val="minor"/>
      </rPr>
      <t>START</t>
    </r>
  </si>
  <si>
    <t>Pump operational for10 hrs</t>
  </si>
  <si>
    <t>ARV D56</t>
  </si>
  <si>
    <t>Unmet Demand</t>
  </si>
  <si>
    <t>PN 10.0</t>
  </si>
  <si>
    <t>ARV D75 (Double Orifice)</t>
  </si>
  <si>
    <t>PN 8</t>
  </si>
  <si>
    <t>Northing (m)</t>
  </si>
  <si>
    <t>Easting (m)</t>
  </si>
  <si>
    <t xml:space="preserve">Elevation (m) </t>
  </si>
  <si>
    <t>Description</t>
  </si>
  <si>
    <t>0+000.00</t>
  </si>
  <si>
    <t>Borehole</t>
  </si>
  <si>
    <t>0+020.00</t>
  </si>
  <si>
    <t>Spotheight</t>
  </si>
  <si>
    <t>0+040.00</t>
  </si>
  <si>
    <t>0+060.00</t>
  </si>
  <si>
    <t>0+080.00</t>
  </si>
  <si>
    <t>0+100.00</t>
  </si>
  <si>
    <t>0+120.00</t>
  </si>
  <si>
    <t>0+140.00</t>
  </si>
  <si>
    <t>0+160.00</t>
  </si>
  <si>
    <t>0+180.00</t>
  </si>
  <si>
    <t>0+200.00</t>
  </si>
  <si>
    <t>0+220.00</t>
  </si>
  <si>
    <t>0+240.00</t>
  </si>
  <si>
    <t>0+260.00</t>
  </si>
  <si>
    <t>Nkairowuani Kiosk 1</t>
  </si>
  <si>
    <t>0+280.00</t>
  </si>
  <si>
    <t>0+300.00</t>
  </si>
  <si>
    <t>0+320.00</t>
  </si>
  <si>
    <t>0+340.00</t>
  </si>
  <si>
    <t>0+360.00</t>
  </si>
  <si>
    <t>0+380.00</t>
  </si>
  <si>
    <t>0+400.00</t>
  </si>
  <si>
    <t>0+420.00</t>
  </si>
  <si>
    <t>0+440.00</t>
  </si>
  <si>
    <t>0+460.00</t>
  </si>
  <si>
    <t>0+480.00</t>
  </si>
  <si>
    <t>0+500.00</t>
  </si>
  <si>
    <t>0+520.00</t>
  </si>
  <si>
    <t>0+540.00</t>
  </si>
  <si>
    <t>0+560.00</t>
  </si>
  <si>
    <t>0+580.00</t>
  </si>
  <si>
    <t>0+600.00</t>
  </si>
  <si>
    <t>0+620.00</t>
  </si>
  <si>
    <t>Nkairowuani lagga</t>
  </si>
  <si>
    <t>0+640.00</t>
  </si>
  <si>
    <t>0+660.00</t>
  </si>
  <si>
    <t>0+680.00</t>
  </si>
  <si>
    <t>0+700.00</t>
  </si>
  <si>
    <t>0+720.00</t>
  </si>
  <si>
    <t>0+740.00</t>
  </si>
  <si>
    <t>0+760.00</t>
  </si>
  <si>
    <t>0+780.00</t>
  </si>
  <si>
    <t>0+800.00</t>
  </si>
  <si>
    <t>0+820.00</t>
  </si>
  <si>
    <t>0+840.00</t>
  </si>
  <si>
    <t>0+860.00</t>
  </si>
  <si>
    <t>0+880.00</t>
  </si>
  <si>
    <t>0+900.00</t>
  </si>
  <si>
    <t>0+920.00</t>
  </si>
  <si>
    <t>0+940.00</t>
  </si>
  <si>
    <t>0+960.00</t>
  </si>
  <si>
    <t>0+980.00</t>
  </si>
  <si>
    <t>1+000.00</t>
  </si>
  <si>
    <t>1+020.00</t>
  </si>
  <si>
    <t>1+040.00</t>
  </si>
  <si>
    <t>1+060.00</t>
  </si>
  <si>
    <t>1+080.00</t>
  </si>
  <si>
    <t>1+100.00</t>
  </si>
  <si>
    <t>1+120.00</t>
  </si>
  <si>
    <t>1+140.00</t>
  </si>
  <si>
    <t>1+160.00</t>
  </si>
  <si>
    <t>1+180.00</t>
  </si>
  <si>
    <t>1+200.00</t>
  </si>
  <si>
    <t>1+220.00</t>
  </si>
  <si>
    <t>1+240.00</t>
  </si>
  <si>
    <t>1+260.00</t>
  </si>
  <si>
    <t>1+280.00</t>
  </si>
  <si>
    <t>1+300.00</t>
  </si>
  <si>
    <t>1+320.00</t>
  </si>
  <si>
    <t>1+340.00</t>
  </si>
  <si>
    <t>1+360.00</t>
  </si>
  <si>
    <t>1+380.00</t>
  </si>
  <si>
    <t>1+400.00</t>
  </si>
  <si>
    <t>1+420.00</t>
  </si>
  <si>
    <t>1+440.00</t>
  </si>
  <si>
    <t>1+460.00</t>
  </si>
  <si>
    <t>1+480.00</t>
  </si>
  <si>
    <t>1+500.00</t>
  </si>
  <si>
    <t>1+520.00</t>
  </si>
  <si>
    <t>1+540.00</t>
  </si>
  <si>
    <t>1+560.00</t>
  </si>
  <si>
    <t>1+580.00</t>
  </si>
  <si>
    <t>1+600.00</t>
  </si>
  <si>
    <t>1+620.00</t>
  </si>
  <si>
    <t>1+640.00</t>
  </si>
  <si>
    <t>1+660.00</t>
  </si>
  <si>
    <t>1+680.00</t>
  </si>
  <si>
    <t>1+700.00</t>
  </si>
  <si>
    <t>1+720.00</t>
  </si>
  <si>
    <t>1+740.00</t>
  </si>
  <si>
    <t>1+760.00</t>
  </si>
  <si>
    <t>1+780.00</t>
  </si>
  <si>
    <t>1+800.00</t>
  </si>
  <si>
    <t>1+820.00</t>
  </si>
  <si>
    <t>1+840.00</t>
  </si>
  <si>
    <t>1+860.00</t>
  </si>
  <si>
    <t>1+880.00</t>
  </si>
  <si>
    <t>1+900.00</t>
  </si>
  <si>
    <t>1+920.00</t>
  </si>
  <si>
    <t>1+940.00</t>
  </si>
  <si>
    <t>1+960.00</t>
  </si>
  <si>
    <t>1+980.00</t>
  </si>
  <si>
    <t>2+000.00</t>
  </si>
  <si>
    <t>2+020.00</t>
  </si>
  <si>
    <t>2+040.00</t>
  </si>
  <si>
    <t>2+060.00</t>
  </si>
  <si>
    <t>2+080.00</t>
  </si>
  <si>
    <t>2+100.00</t>
  </si>
  <si>
    <t>2+120.00</t>
  </si>
  <si>
    <t>2+140.00</t>
  </si>
  <si>
    <t>2+160.00</t>
  </si>
  <si>
    <t>2+180.00</t>
  </si>
  <si>
    <t>2+200.00</t>
  </si>
  <si>
    <t>2+220.00</t>
  </si>
  <si>
    <t>2+240.00</t>
  </si>
  <si>
    <t>2+260.00</t>
  </si>
  <si>
    <t>2+280.00</t>
  </si>
  <si>
    <t>2+300.00</t>
  </si>
  <si>
    <t>2+320.00</t>
  </si>
  <si>
    <t>2+340.00</t>
  </si>
  <si>
    <t>2+360.00</t>
  </si>
  <si>
    <t>2+380.00</t>
  </si>
  <si>
    <t>2+400.00</t>
  </si>
  <si>
    <t>2+420.00</t>
  </si>
  <si>
    <t>2+440.00</t>
  </si>
  <si>
    <t>2+460.00</t>
  </si>
  <si>
    <t>2+480.00</t>
  </si>
  <si>
    <t>2+500.00</t>
  </si>
  <si>
    <t>2+520.00</t>
  </si>
  <si>
    <t>2+540.00</t>
  </si>
  <si>
    <t>2+560.00</t>
  </si>
  <si>
    <t>2+580.00</t>
  </si>
  <si>
    <t>2+600.00</t>
  </si>
  <si>
    <t>2+620.00</t>
  </si>
  <si>
    <t>2+640.00</t>
  </si>
  <si>
    <t>2+660.00</t>
  </si>
  <si>
    <t>2+680.00</t>
  </si>
  <si>
    <t>2+700.00</t>
  </si>
  <si>
    <t>2+720.00</t>
  </si>
  <si>
    <t>2+740.00</t>
  </si>
  <si>
    <t>2+760.00</t>
  </si>
  <si>
    <t>2+780.00</t>
  </si>
  <si>
    <t>2+800.00</t>
  </si>
  <si>
    <t>2+820.00</t>
  </si>
  <si>
    <t>2+840.00</t>
  </si>
  <si>
    <t>2+860.00</t>
  </si>
  <si>
    <t>2+880.00</t>
  </si>
  <si>
    <t>2+900.00</t>
  </si>
  <si>
    <t>2+920.00</t>
  </si>
  <si>
    <t>2+940.00</t>
  </si>
  <si>
    <t>2+960.00</t>
  </si>
  <si>
    <t>2+980.00</t>
  </si>
  <si>
    <t>3+000.00</t>
  </si>
  <si>
    <t>3+020.00</t>
  </si>
  <si>
    <t>3+040.00</t>
  </si>
  <si>
    <t>3+060.00</t>
  </si>
  <si>
    <t>3+080.00</t>
  </si>
  <si>
    <t>3+100.00</t>
  </si>
  <si>
    <t>3+120.00</t>
  </si>
  <si>
    <t>3+140.00</t>
  </si>
  <si>
    <t>3+160.00</t>
  </si>
  <si>
    <t>3+180.00</t>
  </si>
  <si>
    <t>3+200.00</t>
  </si>
  <si>
    <t>3+220.00</t>
  </si>
  <si>
    <t>3+240.00</t>
  </si>
  <si>
    <t>3+260.00</t>
  </si>
  <si>
    <t>3+280.00</t>
  </si>
  <si>
    <t>3+300.00</t>
  </si>
  <si>
    <t>3+320.00</t>
  </si>
  <si>
    <t>3+340.00</t>
  </si>
  <si>
    <t>3+360.00</t>
  </si>
  <si>
    <t>3+380.00</t>
  </si>
  <si>
    <t>3+400.00</t>
  </si>
  <si>
    <t>3+420.00</t>
  </si>
  <si>
    <t>3+440.00</t>
  </si>
  <si>
    <t>3+460.00</t>
  </si>
  <si>
    <t>3+480.00</t>
  </si>
  <si>
    <t>3+500.00</t>
  </si>
  <si>
    <t>3+520.00</t>
  </si>
  <si>
    <t>3+540.00</t>
  </si>
  <si>
    <t>3+560.00</t>
  </si>
  <si>
    <t>3+580.00</t>
  </si>
  <si>
    <t>3+600.00</t>
  </si>
  <si>
    <t>3+620.00</t>
  </si>
  <si>
    <t>3+640.00</t>
  </si>
  <si>
    <t>3+660.00</t>
  </si>
  <si>
    <t>3+680.00</t>
  </si>
  <si>
    <t>3+700.00</t>
  </si>
  <si>
    <t>3+720.00</t>
  </si>
  <si>
    <t>3+740.00</t>
  </si>
  <si>
    <t>3+760.00</t>
  </si>
  <si>
    <t>3+780.00</t>
  </si>
  <si>
    <t>3+800.00</t>
  </si>
  <si>
    <t>3+820.00</t>
  </si>
  <si>
    <t>3+840.00</t>
  </si>
  <si>
    <t>3+860.00</t>
  </si>
  <si>
    <t>3+880.00</t>
  </si>
  <si>
    <t>3+900.00</t>
  </si>
  <si>
    <t>3+920.00</t>
  </si>
  <si>
    <t>3+940.00</t>
  </si>
  <si>
    <t>3+960.00</t>
  </si>
  <si>
    <t>3+980.00</t>
  </si>
  <si>
    <t>4+000.00</t>
  </si>
  <si>
    <t>4+020.00</t>
  </si>
  <si>
    <t>4+040.00</t>
  </si>
  <si>
    <t>4+060.00</t>
  </si>
  <si>
    <t>4+080.00</t>
  </si>
  <si>
    <t>4+100.00</t>
  </si>
  <si>
    <t>4+120.00</t>
  </si>
  <si>
    <t>4+140.00</t>
  </si>
  <si>
    <t>4+160.00</t>
  </si>
  <si>
    <t>4+180.00</t>
  </si>
  <si>
    <t>4+200.00</t>
  </si>
  <si>
    <t>4+220.00</t>
  </si>
  <si>
    <t>4+240.00</t>
  </si>
  <si>
    <t>4+260.00</t>
  </si>
  <si>
    <t>4+280.00</t>
  </si>
  <si>
    <t>4+300.00</t>
  </si>
  <si>
    <t>4+320.00</t>
  </si>
  <si>
    <t>4+340.00</t>
  </si>
  <si>
    <t>4+360.00</t>
  </si>
  <si>
    <t>4+380.00</t>
  </si>
  <si>
    <t>4+400.00</t>
  </si>
  <si>
    <t>4+420.00</t>
  </si>
  <si>
    <t>4+440.00</t>
  </si>
  <si>
    <t>4+460.00</t>
  </si>
  <si>
    <t>4+480.00</t>
  </si>
  <si>
    <t>4+500.00</t>
  </si>
  <si>
    <t>4+520.00</t>
  </si>
  <si>
    <t>4+540.00</t>
  </si>
  <si>
    <t>4+560.00</t>
  </si>
  <si>
    <t>4+580.00</t>
  </si>
  <si>
    <t>4+600.00</t>
  </si>
  <si>
    <t>4+620.00</t>
  </si>
  <si>
    <t>4+640.00</t>
  </si>
  <si>
    <t>4+660.00</t>
  </si>
  <si>
    <t>4+680.00</t>
  </si>
  <si>
    <t>4+700.00</t>
  </si>
  <si>
    <t>4+720.00</t>
  </si>
  <si>
    <t>4+740.00</t>
  </si>
  <si>
    <t>4+760.00</t>
  </si>
  <si>
    <t>4+780.00</t>
  </si>
  <si>
    <t>4+800.00</t>
  </si>
  <si>
    <t>4+820.00</t>
  </si>
  <si>
    <t>4+832.87</t>
  </si>
  <si>
    <t>Nkairowuani Kiosk 2</t>
  </si>
  <si>
    <t>2+660</t>
  </si>
  <si>
    <t>2+680</t>
  </si>
  <si>
    <t>2+700</t>
  </si>
  <si>
    <t>2+720</t>
  </si>
  <si>
    <t>2+740</t>
  </si>
  <si>
    <t>2+760</t>
  </si>
  <si>
    <t>Reservoir</t>
  </si>
  <si>
    <t>8 hrs</t>
  </si>
  <si>
    <t xml:space="preserve">Pump level present  (m)      = </t>
  </si>
  <si>
    <t>NKAIRUWANI WATER SUPPLY PROJECT</t>
  </si>
  <si>
    <t>NKAIRUWANI WATER PROJECT</t>
  </si>
  <si>
    <t>Date: 21.09.2022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</si>
</sst>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0.000"/>
    <numFmt numFmtId="166" formatCode="_-* #,##0_-;\-* #,##0_-;_-* &quot;-&quot;??_-;_-@_-"/>
    <numFmt numFmtId="167" formatCode="0.0"/>
  </numFmts>
  <fonts count="35" x14ac:knownFonts="1">
    <font>
      <sz val="12"/>
      <color theme="1"/>
      <name val="Georgia"/>
      <family val="2"/>
    </font>
    <font>
      <sz val="12"/>
      <color theme="1"/>
      <name val="Georgi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theme="1"/>
      <name val="Cambria"/>
      <family val="1"/>
    </font>
    <font>
      <sz val="10"/>
      <name val="Cambria"/>
      <family val="1"/>
    </font>
    <font>
      <sz val="10"/>
      <color rgb="FFFF0000"/>
      <name val="Cambria"/>
      <family val="1"/>
    </font>
    <font>
      <sz val="10"/>
      <color theme="1"/>
      <name val="Cambria"/>
      <family val="1"/>
    </font>
    <font>
      <sz val="7"/>
      <name val="Cambria"/>
      <family val="1"/>
    </font>
    <font>
      <b/>
      <sz val="7"/>
      <name val="Cambria"/>
      <family val="1"/>
    </font>
    <font>
      <sz val="11"/>
      <color rgb="FFFF0000"/>
      <name val="Cambria"/>
      <family val="1"/>
    </font>
    <font>
      <b/>
      <sz val="11"/>
      <color theme="1"/>
      <name val="Cambria"/>
      <family val="1"/>
    </font>
    <font>
      <b/>
      <sz val="11"/>
      <color rgb="FFFF0000"/>
      <name val="Cambria"/>
      <family val="1"/>
    </font>
    <font>
      <b/>
      <sz val="12"/>
      <name val="Cambria"/>
      <family val="1"/>
    </font>
    <font>
      <sz val="12"/>
      <color theme="1"/>
      <name val="Cambria"/>
      <family val="1"/>
    </font>
    <font>
      <sz val="12"/>
      <name val="Georgi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164" fontId="1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164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</cellStyleXfs>
  <cellXfs count="224">
    <xf numFmtId="0" fontId="0" fillId="0" borderId="0" xfId="0"/>
    <xf numFmtId="2" fontId="8" fillId="2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3" xfId="0" applyFont="1" applyBorder="1"/>
    <xf numFmtId="0" fontId="8" fillId="0" borderId="0" xfId="0" applyFont="1"/>
    <xf numFmtId="0" fontId="8" fillId="2" borderId="0" xfId="0" applyFont="1" applyFill="1"/>
    <xf numFmtId="0" fontId="11" fillId="4" borderId="2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5" borderId="2" xfId="0" applyFont="1" applyFill="1" applyBorder="1" applyAlignment="1">
      <alignment horizontal="left" vertical="top"/>
    </xf>
    <xf numFmtId="166" fontId="12" fillId="0" borderId="2" xfId="4" applyNumberFormat="1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166" fontId="12" fillId="0" borderId="0" xfId="4" applyNumberFormat="1" applyFont="1" applyAlignment="1">
      <alignment horizontal="left" vertical="top"/>
    </xf>
    <xf numFmtId="164" fontId="12" fillId="0" borderId="0" xfId="4" applyFont="1" applyAlignment="1">
      <alignment horizontal="left" vertical="top"/>
    </xf>
    <xf numFmtId="43" fontId="12" fillId="0" borderId="0" xfId="0" applyNumberFormat="1" applyFont="1" applyAlignment="1">
      <alignment horizontal="left" vertical="top"/>
    </xf>
    <xf numFmtId="0" fontId="13" fillId="0" borderId="0" xfId="0" applyFont="1"/>
    <xf numFmtId="0" fontId="14" fillId="8" borderId="13" xfId="0" applyFont="1" applyFill="1" applyBorder="1"/>
    <xf numFmtId="0" fontId="13" fillId="8" borderId="14" xfId="0" applyFont="1" applyFill="1" applyBorder="1"/>
    <xf numFmtId="0" fontId="14" fillId="8" borderId="15" xfId="0" applyFont="1" applyFill="1" applyBorder="1"/>
    <xf numFmtId="0" fontId="15" fillId="8" borderId="16" xfId="0" applyFont="1" applyFill="1" applyBorder="1"/>
    <xf numFmtId="0" fontId="16" fillId="0" borderId="17" xfId="0" applyFont="1" applyBorder="1"/>
    <xf numFmtId="0" fontId="16" fillId="0" borderId="0" xfId="0" applyFont="1" applyBorder="1"/>
    <xf numFmtId="0" fontId="14" fillId="8" borderId="18" xfId="0" applyFont="1" applyFill="1" applyBorder="1"/>
    <xf numFmtId="0" fontId="13" fillId="8" borderId="0" xfId="0" applyFont="1" applyFill="1" applyBorder="1"/>
    <xf numFmtId="0" fontId="14" fillId="8" borderId="3" xfId="0" applyFont="1" applyFill="1" applyBorder="1"/>
    <xf numFmtId="0" fontId="15" fillId="8" borderId="19" xfId="0" applyFont="1" applyFill="1" applyBorder="1"/>
    <xf numFmtId="0" fontId="14" fillId="0" borderId="20" xfId="0" applyFont="1" applyBorder="1"/>
    <xf numFmtId="0" fontId="14" fillId="0" borderId="0" xfId="0" applyFont="1" applyBorder="1"/>
    <xf numFmtId="0" fontId="14" fillId="8" borderId="21" xfId="0" applyFont="1" applyFill="1" applyBorder="1"/>
    <xf numFmtId="0" fontId="13" fillId="8" borderId="12" xfId="0" applyFont="1" applyFill="1" applyBorder="1"/>
    <xf numFmtId="0" fontId="16" fillId="8" borderId="22" xfId="0" applyFont="1" applyFill="1" applyBorder="1"/>
    <xf numFmtId="0" fontId="15" fillId="8" borderId="23" xfId="0" applyFont="1" applyFill="1" applyBorder="1"/>
    <xf numFmtId="0" fontId="14" fillId="0" borderId="24" xfId="0" applyFont="1" applyBorder="1" applyAlignment="1">
      <alignment horizontal="right"/>
    </xf>
    <xf numFmtId="9" fontId="14" fillId="0" borderId="0" xfId="0" applyNumberFormat="1" applyFont="1" applyBorder="1"/>
    <xf numFmtId="0" fontId="17" fillId="0" borderId="0" xfId="0" applyFont="1"/>
    <xf numFmtId="0" fontId="17" fillId="0" borderId="1" xfId="0" applyFont="1" applyFill="1" applyBorder="1"/>
    <xf numFmtId="0" fontId="18" fillId="0" borderId="7" xfId="0" applyFont="1" applyBorder="1"/>
    <xf numFmtId="0" fontId="19" fillId="0" borderId="0" xfId="0" applyFont="1"/>
    <xf numFmtId="0" fontId="13" fillId="0" borderId="7" xfId="0" applyFont="1" applyBorder="1"/>
    <xf numFmtId="0" fontId="13" fillId="0" borderId="13" xfId="0" applyFont="1" applyBorder="1"/>
    <xf numFmtId="0" fontId="13" fillId="0" borderId="25" xfId="0" applyFont="1" applyBorder="1"/>
    <xf numFmtId="2" fontId="19" fillId="0" borderId="26" xfId="0" applyNumberFormat="1" applyFont="1" applyBorder="1"/>
    <xf numFmtId="0" fontId="13" fillId="0" borderId="18" xfId="0" applyFont="1" applyBorder="1"/>
    <xf numFmtId="0" fontId="13" fillId="0" borderId="2" xfId="0" applyFont="1" applyBorder="1"/>
    <xf numFmtId="2" fontId="19" fillId="0" borderId="27" xfId="0" applyNumberFormat="1" applyFont="1" applyBorder="1"/>
    <xf numFmtId="9" fontId="13" fillId="0" borderId="2" xfId="0" applyNumberFormat="1" applyFont="1" applyBorder="1"/>
    <xf numFmtId="0" fontId="19" fillId="0" borderId="27" xfId="0" applyFont="1" applyBorder="1"/>
    <xf numFmtId="165" fontId="21" fillId="0" borderId="27" xfId="0" applyNumberFormat="1" applyFont="1" applyBorder="1"/>
    <xf numFmtId="0" fontId="13" fillId="0" borderId="21" xfId="0" applyFont="1" applyBorder="1"/>
    <xf numFmtId="0" fontId="13" fillId="0" borderId="29" xfId="0" applyFont="1" applyBorder="1"/>
    <xf numFmtId="0" fontId="19" fillId="0" borderId="30" xfId="0" applyFont="1" applyBorder="1"/>
    <xf numFmtId="0" fontId="18" fillId="0" borderId="13" xfId="0" applyFont="1" applyBorder="1"/>
    <xf numFmtId="0" fontId="17" fillId="0" borderId="25" xfId="0" applyFont="1" applyBorder="1"/>
    <xf numFmtId="0" fontId="17" fillId="0" borderId="14" xfId="0" applyFont="1" applyBorder="1"/>
    <xf numFmtId="0" fontId="17" fillId="0" borderId="17" xfId="0" applyFont="1" applyBorder="1"/>
    <xf numFmtId="0" fontId="17" fillId="0" borderId="31" xfId="0" applyFont="1" applyBorder="1"/>
    <xf numFmtId="0" fontId="17" fillId="0" borderId="32" xfId="0" applyFont="1" applyBorder="1"/>
    <xf numFmtId="0" fontId="17" fillId="0" borderId="0" xfId="0" applyFont="1" applyBorder="1"/>
    <xf numFmtId="0" fontId="17" fillId="0" borderId="20" xfId="0" applyFont="1" applyBorder="1"/>
    <xf numFmtId="0" fontId="18" fillId="0" borderId="33" xfId="0" applyFont="1" applyBorder="1"/>
    <xf numFmtId="0" fontId="18" fillId="0" borderId="34" xfId="0" applyFont="1" applyBorder="1"/>
    <xf numFmtId="0" fontId="18" fillId="0" borderId="34" xfId="0" applyFont="1" applyBorder="1" applyAlignment="1">
      <alignment wrapText="1"/>
    </xf>
    <xf numFmtId="0" fontId="13" fillId="0" borderId="34" xfId="0" applyFont="1" applyBorder="1"/>
    <xf numFmtId="0" fontId="18" fillId="0" borderId="10" xfId="0" applyFont="1" applyBorder="1" applyAlignment="1">
      <alignment wrapText="1"/>
    </xf>
    <xf numFmtId="1" fontId="22" fillId="0" borderId="35" xfId="0" applyNumberFormat="1" applyFont="1" applyBorder="1"/>
    <xf numFmtId="2" fontId="17" fillId="0" borderId="36" xfId="0" applyNumberFormat="1" applyFont="1" applyBorder="1"/>
    <xf numFmtId="0" fontId="17" fillId="0" borderId="36" xfId="0" applyFont="1" applyBorder="1"/>
    <xf numFmtId="0" fontId="17" fillId="0" borderId="12" xfId="0" applyFont="1" applyBorder="1"/>
    <xf numFmtId="2" fontId="17" fillId="0" borderId="37" xfId="0" applyNumberFormat="1" applyFont="1" applyBorder="1"/>
    <xf numFmtId="0" fontId="13" fillId="0" borderId="33" xfId="0" applyFont="1" applyBorder="1"/>
    <xf numFmtId="0" fontId="13" fillId="0" borderId="38" xfId="0" applyFont="1" applyBorder="1"/>
    <xf numFmtId="0" fontId="23" fillId="0" borderId="34" xfId="0" applyNumberFormat="1" applyFont="1" applyBorder="1"/>
    <xf numFmtId="2" fontId="23" fillId="0" borderId="34" xfId="0" applyNumberFormat="1" applyFont="1" applyBorder="1"/>
    <xf numFmtId="0" fontId="20" fillId="0" borderId="39" xfId="0" applyFont="1" applyBorder="1"/>
    <xf numFmtId="0" fontId="13" fillId="0" borderId="0" xfId="0" applyFont="1" applyBorder="1"/>
    <xf numFmtId="0" fontId="23" fillId="0" borderId="33" xfId="0" applyFont="1" applyBorder="1"/>
    <xf numFmtId="0" fontId="3" fillId="3" borderId="2" xfId="2" applyFont="1" applyFill="1" applyBorder="1" applyAlignment="1">
      <alignment horizontal="center" wrapText="1"/>
    </xf>
    <xf numFmtId="0" fontId="3" fillId="3" borderId="2" xfId="2" applyFont="1" applyFill="1" applyBorder="1" applyAlignment="1">
      <alignment horizontal="center"/>
    </xf>
    <xf numFmtId="0" fontId="3" fillId="3" borderId="3" xfId="2" applyFont="1" applyFill="1" applyBorder="1" applyAlignment="1">
      <alignment horizontal="center" wrapText="1"/>
    </xf>
    <xf numFmtId="1" fontId="25" fillId="2" borderId="0" xfId="2" applyNumberFormat="1" applyFont="1" applyFill="1" applyBorder="1" applyAlignment="1"/>
    <xf numFmtId="3" fontId="25" fillId="2" borderId="0" xfId="2" applyNumberFormat="1" applyFont="1" applyFill="1" applyBorder="1" applyAlignment="1"/>
    <xf numFmtId="0" fontId="26" fillId="2" borderId="0" xfId="2" applyFont="1" applyFill="1" applyAlignment="1">
      <alignment horizontal="center"/>
    </xf>
    <xf numFmtId="0" fontId="26" fillId="2" borderId="0" xfId="2" applyFont="1" applyFill="1"/>
    <xf numFmtId="3" fontId="25" fillId="7" borderId="7" xfId="2" applyNumberFormat="1" applyFont="1" applyFill="1" applyBorder="1" applyAlignment="1"/>
    <xf numFmtId="0" fontId="27" fillId="7" borderId="7" xfId="2" applyFont="1" applyFill="1" applyBorder="1" applyAlignment="1">
      <alignment horizontal="center"/>
    </xf>
    <xf numFmtId="1" fontId="26" fillId="2" borderId="0" xfId="2" applyNumberFormat="1" applyFont="1" applyFill="1"/>
    <xf numFmtId="0" fontId="26" fillId="2" borderId="0" xfId="2" applyFont="1" applyFill="1" applyBorder="1" applyAlignment="1">
      <alignment horizontal="center"/>
    </xf>
    <xf numFmtId="9" fontId="25" fillId="2" borderId="0" xfId="1" applyFont="1" applyFill="1" applyBorder="1" applyAlignment="1"/>
    <xf numFmtId="0" fontId="25" fillId="2" borderId="0" xfId="2" applyFont="1" applyFill="1" applyBorder="1" applyAlignment="1">
      <alignment horizontal="center"/>
    </xf>
    <xf numFmtId="0" fontId="26" fillId="2" borderId="0" xfId="2" applyFont="1" applyFill="1" applyBorder="1" applyAlignment="1">
      <alignment horizontal="left"/>
    </xf>
    <xf numFmtId="0" fontId="26" fillId="2" borderId="0" xfId="2" applyFont="1" applyFill="1" applyBorder="1"/>
    <xf numFmtId="0" fontId="25" fillId="2" borderId="0" xfId="2" applyFont="1" applyFill="1" applyBorder="1" applyAlignment="1"/>
    <xf numFmtId="0" fontId="27" fillId="2" borderId="0" xfId="2" applyFont="1" applyFill="1" applyBorder="1"/>
    <xf numFmtId="0" fontId="27" fillId="2" borderId="0" xfId="2" applyFont="1" applyFill="1" applyBorder="1" applyAlignment="1">
      <alignment horizontal="center"/>
    </xf>
    <xf numFmtId="0" fontId="27" fillId="2" borderId="0" xfId="2" applyFont="1" applyFill="1" applyBorder="1" applyAlignment="1">
      <alignment horizontal="left"/>
    </xf>
    <xf numFmtId="0" fontId="26" fillId="7" borderId="7" xfId="2" applyFont="1" applyFill="1" applyBorder="1" applyAlignment="1">
      <alignment horizontal="center"/>
    </xf>
    <xf numFmtId="1" fontId="26" fillId="7" borderId="7" xfId="2" applyNumberFormat="1" applyFont="1" applyFill="1" applyBorder="1" applyAlignment="1">
      <alignment horizontal="center"/>
    </xf>
    <xf numFmtId="0" fontId="25" fillId="3" borderId="0" xfId="2" applyFont="1" applyFill="1" applyBorder="1" applyAlignment="1">
      <alignment horizontal="center" wrapText="1"/>
    </xf>
    <xf numFmtId="0" fontId="25" fillId="3" borderId="1" xfId="2" applyFont="1" applyFill="1" applyBorder="1" applyAlignment="1"/>
    <xf numFmtId="0" fontId="25" fillId="3" borderId="1" xfId="2" applyFont="1" applyFill="1" applyBorder="1" applyAlignment="1">
      <alignment horizontal="center"/>
    </xf>
    <xf numFmtId="0" fontId="27" fillId="3" borderId="2" xfId="2" applyFont="1" applyFill="1" applyBorder="1" applyAlignment="1">
      <alignment horizontal="center" wrapText="1"/>
    </xf>
    <xf numFmtId="0" fontId="27" fillId="3" borderId="2" xfId="2" applyFont="1" applyFill="1" applyBorder="1" applyAlignment="1">
      <alignment horizontal="center"/>
    </xf>
    <xf numFmtId="9" fontId="26" fillId="3" borderId="2" xfId="1" applyFont="1" applyFill="1" applyBorder="1" applyAlignment="1">
      <alignment horizontal="center" wrapText="1"/>
    </xf>
    <xf numFmtId="0" fontId="27" fillId="3" borderId="3" xfId="2" applyFont="1" applyFill="1" applyBorder="1" applyAlignment="1">
      <alignment horizontal="center" wrapText="1"/>
    </xf>
    <xf numFmtId="0" fontId="25" fillId="3" borderId="3" xfId="2" applyFont="1" applyFill="1" applyBorder="1" applyAlignment="1">
      <alignment horizontal="center"/>
    </xf>
    <xf numFmtId="0" fontId="25" fillId="3" borderId="4" xfId="2" applyFont="1" applyFill="1" applyBorder="1" applyAlignment="1">
      <alignment horizontal="center" wrapText="1"/>
    </xf>
    <xf numFmtId="0" fontId="25" fillId="3" borderId="5" xfId="2" applyFont="1" applyFill="1" applyBorder="1" applyAlignment="1">
      <alignment horizontal="center"/>
    </xf>
    <xf numFmtId="0" fontId="25" fillId="3" borderId="0" xfId="2" applyFont="1" applyFill="1" applyBorder="1" applyAlignment="1">
      <alignment horizontal="center"/>
    </xf>
    <xf numFmtId="0" fontId="26" fillId="2" borderId="0" xfId="2" applyFont="1" applyFill="1" applyAlignment="1"/>
    <xf numFmtId="0" fontId="26" fillId="2" borderId="2" xfId="2" applyFont="1" applyFill="1" applyBorder="1"/>
    <xf numFmtId="1" fontId="26" fillId="2" borderId="2" xfId="2" applyNumberFormat="1" applyFont="1" applyFill="1" applyBorder="1" applyAlignment="1">
      <alignment horizontal="center"/>
    </xf>
    <xf numFmtId="0" fontId="26" fillId="2" borderId="2" xfId="2" applyFont="1" applyFill="1" applyBorder="1" applyAlignment="1">
      <alignment horizontal="center"/>
    </xf>
    <xf numFmtId="2" fontId="26" fillId="2" borderId="2" xfId="2" applyNumberFormat="1" applyFont="1" applyFill="1" applyBorder="1" applyAlignment="1">
      <alignment horizontal="center"/>
    </xf>
    <xf numFmtId="9" fontId="26" fillId="2" borderId="2" xfId="1" applyFont="1" applyFill="1" applyBorder="1" applyAlignment="1">
      <alignment horizontal="center"/>
    </xf>
    <xf numFmtId="0" fontId="26" fillId="2" borderId="3" xfId="2" applyFont="1" applyFill="1" applyBorder="1"/>
    <xf numFmtId="0" fontId="26" fillId="2" borderId="3" xfId="2" applyFont="1" applyFill="1" applyBorder="1" applyAlignment="1">
      <alignment horizontal="center"/>
    </xf>
    <xf numFmtId="0" fontId="26" fillId="2" borderId="6" xfId="2" applyFont="1" applyFill="1" applyBorder="1" applyAlignment="1">
      <alignment horizontal="center"/>
    </xf>
    <xf numFmtId="1" fontId="31" fillId="0" borderId="2" xfId="0" applyNumberFormat="1" applyFont="1" applyFill="1" applyBorder="1"/>
    <xf numFmtId="0" fontId="26" fillId="6" borderId="0" xfId="2" applyFont="1" applyFill="1"/>
    <xf numFmtId="0" fontId="26" fillId="4" borderId="0" xfId="2" applyFont="1" applyFill="1"/>
    <xf numFmtId="1" fontId="26" fillId="2" borderId="0" xfId="2" applyNumberFormat="1" applyFont="1" applyFill="1" applyAlignment="1">
      <alignment horizontal="center"/>
    </xf>
    <xf numFmtId="9" fontId="26" fillId="2" borderId="0" xfId="1" applyFont="1" applyFill="1" applyAlignment="1">
      <alignment horizontal="center"/>
    </xf>
    <xf numFmtId="3" fontId="26" fillId="2" borderId="0" xfId="2" applyNumberFormat="1" applyFont="1" applyFill="1"/>
    <xf numFmtId="165" fontId="26" fillId="7" borderId="7" xfId="2" applyNumberFormat="1" applyFont="1" applyFill="1" applyBorder="1" applyAlignment="1">
      <alignment horizontal="center"/>
    </xf>
    <xf numFmtId="2" fontId="26" fillId="7" borderId="7" xfId="2" applyNumberFormat="1" applyFont="1" applyFill="1" applyBorder="1" applyAlignment="1">
      <alignment horizontal="center"/>
    </xf>
    <xf numFmtId="165" fontId="25" fillId="3" borderId="1" xfId="2" applyNumberFormat="1" applyFont="1" applyFill="1" applyBorder="1" applyAlignment="1">
      <alignment horizontal="center"/>
    </xf>
    <xf numFmtId="2" fontId="25" fillId="3" borderId="1" xfId="2" applyNumberFormat="1" applyFont="1" applyFill="1" applyBorder="1" applyAlignment="1">
      <alignment horizontal="center"/>
    </xf>
    <xf numFmtId="0" fontId="25" fillId="3" borderId="2" xfId="2" applyFont="1" applyFill="1" applyBorder="1" applyAlignment="1">
      <alignment horizontal="center" wrapText="1"/>
    </xf>
    <xf numFmtId="0" fontId="31" fillId="0" borderId="2" xfId="0" applyFont="1" applyFill="1" applyBorder="1"/>
    <xf numFmtId="3" fontId="26" fillId="2" borderId="2" xfId="2" applyNumberFormat="1" applyFont="1" applyFill="1" applyBorder="1" applyAlignment="1">
      <alignment horizontal="center"/>
    </xf>
    <xf numFmtId="165" fontId="26" fillId="2" borderId="0" xfId="2" applyNumberFormat="1" applyFont="1" applyFill="1" applyBorder="1" applyAlignment="1">
      <alignment horizontal="center"/>
    </xf>
    <xf numFmtId="2" fontId="26" fillId="2" borderId="0" xfId="2" applyNumberFormat="1" applyFont="1" applyFill="1" applyBorder="1" applyAlignment="1">
      <alignment horizontal="center"/>
    </xf>
    <xf numFmtId="3" fontId="26" fillId="2" borderId="0" xfId="2" applyNumberFormat="1" applyFont="1" applyFill="1" applyBorder="1" applyAlignment="1">
      <alignment horizontal="center"/>
    </xf>
    <xf numFmtId="9" fontId="26" fillId="2" borderId="0" xfId="1" applyFont="1" applyFill="1" applyBorder="1" applyAlignment="1">
      <alignment horizontal="center"/>
    </xf>
    <xf numFmtId="0" fontId="8" fillId="2" borderId="0" xfId="3" applyFont="1" applyFill="1" applyBorder="1" applyAlignment="1">
      <alignment horizontal="center"/>
    </xf>
    <xf numFmtId="0" fontId="26" fillId="2" borderId="0" xfId="2" applyFont="1" applyFill="1" applyBorder="1" applyAlignment="1">
      <alignment wrapText="1"/>
    </xf>
    <xf numFmtId="165" fontId="26" fillId="2" borderId="0" xfId="2" applyNumberFormat="1" applyFont="1" applyFill="1" applyAlignment="1">
      <alignment horizontal="center"/>
    </xf>
    <xf numFmtId="2" fontId="26" fillId="2" borderId="0" xfId="2" applyNumberFormat="1" applyFont="1" applyFill="1" applyAlignment="1">
      <alignment horizontal="center"/>
    </xf>
    <xf numFmtId="2" fontId="1" fillId="0" borderId="2" xfId="0" applyNumberFormat="1" applyFont="1" applyBorder="1"/>
    <xf numFmtId="167" fontId="26" fillId="2" borderId="2" xfId="2" applyNumberFormat="1" applyFont="1" applyFill="1" applyBorder="1" applyAlignment="1">
      <alignment horizontal="center"/>
    </xf>
    <xf numFmtId="3" fontId="25" fillId="3" borderId="2" xfId="2" applyNumberFormat="1" applyFont="1" applyFill="1" applyBorder="1" applyAlignment="1">
      <alignment horizontal="center"/>
    </xf>
    <xf numFmtId="4" fontId="25" fillId="2" borderId="0" xfId="2" applyNumberFormat="1" applyFont="1" applyFill="1" applyBorder="1" applyAlignment="1"/>
    <xf numFmtId="4" fontId="25" fillId="3" borderId="2" xfId="2" applyNumberFormat="1" applyFont="1" applyFill="1" applyBorder="1" applyAlignment="1">
      <alignment horizontal="center" wrapText="1"/>
    </xf>
    <xf numFmtId="4" fontId="1" fillId="0" borderId="2" xfId="0" applyNumberFormat="1" applyFont="1" applyBorder="1"/>
    <xf numFmtId="4" fontId="26" fillId="2" borderId="0" xfId="2" applyNumberFormat="1" applyFont="1" applyFill="1" applyBorder="1" applyAlignment="1">
      <alignment horizontal="center"/>
    </xf>
    <xf numFmtId="4" fontId="26" fillId="2" borderId="0" xfId="2" applyNumberFormat="1" applyFont="1" applyFill="1"/>
    <xf numFmtId="0" fontId="26" fillId="0" borderId="2" xfId="2" applyFont="1" applyFill="1" applyBorder="1" applyAlignment="1">
      <alignment horizontal="center"/>
    </xf>
    <xf numFmtId="2" fontId="26" fillId="0" borderId="2" xfId="2" applyNumberFormat="1" applyFont="1" applyFill="1" applyBorder="1" applyAlignment="1">
      <alignment horizontal="center"/>
    </xf>
    <xf numFmtId="9" fontId="26" fillId="0" borderId="2" xfId="1" applyFont="1" applyFill="1" applyBorder="1" applyAlignment="1">
      <alignment horizontal="center"/>
    </xf>
    <xf numFmtId="0" fontId="26" fillId="0" borderId="2" xfId="2" applyFont="1" applyFill="1" applyBorder="1"/>
    <xf numFmtId="0" fontId="26" fillId="0" borderId="3" xfId="2" applyFont="1" applyFill="1" applyBorder="1"/>
    <xf numFmtId="0" fontId="8" fillId="0" borderId="3" xfId="0" applyFont="1" applyFill="1" applyBorder="1"/>
    <xf numFmtId="0" fontId="26" fillId="0" borderId="3" xfId="2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 vertical="center"/>
    </xf>
    <xf numFmtId="1" fontId="26" fillId="0" borderId="2" xfId="2" applyNumberFormat="1" applyFont="1" applyFill="1" applyBorder="1" applyAlignment="1">
      <alignment horizontal="center"/>
    </xf>
    <xf numFmtId="0" fontId="26" fillId="0" borderId="6" xfId="2" applyFont="1" applyFill="1" applyBorder="1" applyAlignment="1">
      <alignment horizontal="center"/>
    </xf>
    <xf numFmtId="0" fontId="26" fillId="0" borderId="0" xfId="2" applyFont="1" applyFill="1" applyBorder="1" applyAlignment="1">
      <alignment horizontal="center"/>
    </xf>
    <xf numFmtId="0" fontId="26" fillId="0" borderId="0" xfId="2" applyFont="1" applyFill="1"/>
    <xf numFmtId="0" fontId="26" fillId="0" borderId="0" xfId="2" applyFont="1" applyFill="1" applyAlignment="1">
      <alignment horizontal="center"/>
    </xf>
    <xf numFmtId="2" fontId="30" fillId="0" borderId="2" xfId="2" applyNumberFormat="1" applyFont="1" applyFill="1" applyBorder="1" applyAlignment="1">
      <alignment horizontal="center"/>
    </xf>
    <xf numFmtId="166" fontId="12" fillId="0" borderId="2" xfId="4" applyNumberFormat="1" applyFont="1" applyFill="1" applyBorder="1" applyAlignment="1">
      <alignment horizontal="left" vertical="top"/>
    </xf>
    <xf numFmtId="1" fontId="8" fillId="0" borderId="2" xfId="0" applyNumberFormat="1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1" fontId="30" fillId="0" borderId="2" xfId="0" applyNumberFormat="1" applyFont="1" applyFill="1" applyBorder="1"/>
    <xf numFmtId="1" fontId="26" fillId="0" borderId="2" xfId="0" applyNumberFormat="1" applyFont="1" applyFill="1" applyBorder="1"/>
    <xf numFmtId="167" fontId="26" fillId="0" borderId="2" xfId="2" applyNumberFormat="1" applyFont="1" applyFill="1" applyBorder="1" applyAlignment="1">
      <alignment horizontal="center"/>
    </xf>
    <xf numFmtId="0" fontId="24" fillId="0" borderId="2" xfId="0" applyFont="1" applyBorder="1" applyAlignment="1">
      <alignment horizontal="center"/>
    </xf>
    <xf numFmtId="2" fontId="26" fillId="2" borderId="2" xfId="0" applyNumberFormat="1" applyFont="1" applyFill="1" applyBorder="1" applyAlignment="1">
      <alignment horizontal="center" vertical="center"/>
    </xf>
    <xf numFmtId="165" fontId="24" fillId="0" borderId="2" xfId="0" applyNumberFormat="1" applyFont="1" applyBorder="1" applyAlignment="1">
      <alignment horizontal="center"/>
    </xf>
    <xf numFmtId="2" fontId="24" fillId="0" borderId="2" xfId="0" applyNumberFormat="1" applyFont="1" applyBorder="1" applyAlignment="1">
      <alignment horizontal="center"/>
    </xf>
    <xf numFmtId="0" fontId="26" fillId="0" borderId="3" xfId="0" applyFont="1" applyBorder="1"/>
    <xf numFmtId="0" fontId="24" fillId="0" borderId="2" xfId="0" applyFont="1" applyFill="1" applyBorder="1" applyAlignment="1">
      <alignment horizontal="center"/>
    </xf>
    <xf numFmtId="165" fontId="24" fillId="0" borderId="2" xfId="0" applyNumberFormat="1" applyFont="1" applyFill="1" applyBorder="1" applyAlignment="1">
      <alignment horizontal="center"/>
    </xf>
    <xf numFmtId="2" fontId="24" fillId="0" borderId="2" xfId="0" applyNumberFormat="1" applyFont="1" applyFill="1" applyBorder="1" applyAlignment="1">
      <alignment horizontal="center"/>
    </xf>
    <xf numFmtId="0" fontId="26" fillId="0" borderId="3" xfId="0" applyFont="1" applyFill="1" applyBorder="1"/>
    <xf numFmtId="2" fontId="26" fillId="0" borderId="2" xfId="0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/>
    <xf numFmtId="0" fontId="4" fillId="3" borderId="1" xfId="2" applyFont="1" applyFill="1" applyBorder="1" applyAlignment="1">
      <alignment horizontal="center"/>
    </xf>
    <xf numFmtId="1" fontId="4" fillId="3" borderId="1" xfId="2" applyNumberFormat="1" applyFont="1" applyFill="1" applyBorder="1" applyAlignment="1">
      <alignment horizontal="center"/>
    </xf>
    <xf numFmtId="2" fontId="4" fillId="3" borderId="1" xfId="2" applyNumberFormat="1" applyFont="1" applyFill="1" applyBorder="1" applyAlignment="1">
      <alignment horizontal="center"/>
    </xf>
    <xf numFmtId="1" fontId="4" fillId="3" borderId="2" xfId="2" applyNumberFormat="1" applyFont="1" applyFill="1" applyBorder="1" applyAlignment="1">
      <alignment horizontal="center"/>
    </xf>
    <xf numFmtId="1" fontId="4" fillId="3" borderId="2" xfId="2" applyNumberFormat="1" applyFont="1" applyFill="1" applyBorder="1" applyAlignment="1">
      <alignment horizontal="center" wrapText="1"/>
    </xf>
    <xf numFmtId="9" fontId="32" fillId="3" borderId="2" xfId="1" applyFont="1" applyFill="1" applyBorder="1" applyAlignment="1">
      <alignment horizontal="center" wrapText="1"/>
    </xf>
    <xf numFmtId="0" fontId="4" fillId="3" borderId="3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 wrapText="1"/>
    </xf>
    <xf numFmtId="0" fontId="4" fillId="3" borderId="5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/>
    </xf>
    <xf numFmtId="0" fontId="32" fillId="2" borderId="0" xfId="2" applyFont="1" applyFill="1" applyAlignment="1"/>
    <xf numFmtId="165" fontId="26" fillId="2" borderId="0" xfId="2" applyNumberFormat="1" applyFont="1" applyFill="1"/>
    <xf numFmtId="0" fontId="33" fillId="0" borderId="43" xfId="0" applyFont="1" applyBorder="1" applyAlignment="1">
      <alignment horizontal="left" vertical="center" wrapText="1"/>
    </xf>
    <xf numFmtId="0" fontId="34" fillId="0" borderId="43" xfId="0" applyFont="1" applyBorder="1" applyAlignment="1">
      <alignment horizontal="left" vertical="center" wrapText="1"/>
    </xf>
    <xf numFmtId="165" fontId="34" fillId="0" borderId="43" xfId="0" applyNumberFormat="1" applyFont="1" applyBorder="1" applyAlignment="1">
      <alignment horizontal="left" vertical="center" wrapText="1"/>
    </xf>
    <xf numFmtId="0" fontId="26" fillId="0" borderId="32" xfId="2" applyFont="1" applyFill="1" applyBorder="1"/>
    <xf numFmtId="2" fontId="8" fillId="0" borderId="32" xfId="0" applyNumberFormat="1" applyFont="1" applyFill="1" applyBorder="1" applyAlignment="1">
      <alignment horizontal="center" vertical="center"/>
    </xf>
    <xf numFmtId="2" fontId="8" fillId="0" borderId="32" xfId="0" applyNumberFormat="1" applyFont="1" applyFill="1" applyBorder="1" applyAlignment="1">
      <alignment horizontal="center"/>
    </xf>
    <xf numFmtId="1" fontId="8" fillId="0" borderId="32" xfId="0" applyNumberFormat="1" applyFont="1" applyFill="1" applyBorder="1" applyAlignment="1">
      <alignment horizontal="center" vertical="center"/>
    </xf>
    <xf numFmtId="0" fontId="26" fillId="0" borderId="44" xfId="2" applyFont="1" applyFill="1" applyBorder="1"/>
    <xf numFmtId="0" fontId="8" fillId="0" borderId="44" xfId="0" applyFont="1" applyFill="1" applyBorder="1"/>
    <xf numFmtId="1" fontId="26" fillId="2" borderId="2" xfId="2" applyNumberFormat="1" applyFont="1" applyFill="1" applyBorder="1"/>
    <xf numFmtId="1" fontId="25" fillId="3" borderId="1" xfId="2" applyNumberFormat="1" applyFont="1" applyFill="1" applyBorder="1" applyAlignment="1">
      <alignment horizontal="center"/>
    </xf>
    <xf numFmtId="1" fontId="24" fillId="0" borderId="2" xfId="0" applyNumberFormat="1" applyFont="1" applyBorder="1" applyAlignment="1">
      <alignment horizontal="center"/>
    </xf>
    <xf numFmtId="1" fontId="24" fillId="0" borderId="2" xfId="0" applyNumberFormat="1" applyFont="1" applyFill="1" applyBorder="1" applyAlignment="1">
      <alignment horizontal="center"/>
    </xf>
    <xf numFmtId="1" fontId="1" fillId="0" borderId="2" xfId="0" applyNumberFormat="1" applyFont="1" applyBorder="1"/>
    <xf numFmtId="1" fontId="8" fillId="0" borderId="32" xfId="0" applyNumberFormat="1" applyFont="1" applyFill="1" applyBorder="1" applyAlignment="1">
      <alignment horizontal="center"/>
    </xf>
    <xf numFmtId="0" fontId="17" fillId="9" borderId="36" xfId="0" applyFont="1" applyFill="1" applyBorder="1"/>
    <xf numFmtId="166" fontId="11" fillId="4" borderId="3" xfId="4" applyNumberFormat="1" applyFont="1" applyFill="1" applyBorder="1" applyAlignment="1">
      <alignment horizontal="center" vertical="top"/>
    </xf>
    <xf numFmtId="166" fontId="11" fillId="4" borderId="11" xfId="4" applyNumberFormat="1" applyFont="1" applyFill="1" applyBorder="1" applyAlignment="1">
      <alignment horizontal="center" vertical="top"/>
    </xf>
    <xf numFmtId="0" fontId="20" fillId="0" borderId="12" xfId="0" applyFont="1" applyBorder="1" applyAlignment="1">
      <alignment horizontal="left"/>
    </xf>
    <xf numFmtId="0" fontId="20" fillId="0" borderId="3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3" fontId="25" fillId="7" borderId="8" xfId="2" applyNumberFormat="1" applyFont="1" applyFill="1" applyBorder="1" applyAlignment="1">
      <alignment horizontal="left" vertical="top" wrapText="1"/>
    </xf>
    <xf numFmtId="3" fontId="25" fillId="7" borderId="9" xfId="2" applyNumberFormat="1" applyFont="1" applyFill="1" applyBorder="1" applyAlignment="1">
      <alignment horizontal="left" vertical="top" wrapText="1"/>
    </xf>
    <xf numFmtId="3" fontId="25" fillId="7" borderId="10" xfId="2" applyNumberFormat="1" applyFont="1" applyFill="1" applyBorder="1" applyAlignment="1">
      <alignment horizontal="left" vertical="top" wrapText="1"/>
    </xf>
    <xf numFmtId="165" fontId="27" fillId="7" borderId="8" xfId="2" applyNumberFormat="1" applyFont="1" applyFill="1" applyBorder="1" applyAlignment="1">
      <alignment horizontal="center"/>
    </xf>
    <xf numFmtId="165" fontId="27" fillId="7" borderId="9" xfId="2" applyNumberFormat="1" applyFont="1" applyFill="1" applyBorder="1" applyAlignment="1">
      <alignment horizontal="center"/>
    </xf>
    <xf numFmtId="165" fontId="27" fillId="7" borderId="10" xfId="2" applyNumberFormat="1" applyFont="1" applyFill="1" applyBorder="1" applyAlignment="1">
      <alignment horizontal="center"/>
    </xf>
    <xf numFmtId="3" fontId="25" fillId="7" borderId="8" xfId="2" applyNumberFormat="1" applyFont="1" applyFill="1" applyBorder="1" applyAlignment="1">
      <alignment horizontal="left" vertical="top"/>
    </xf>
    <xf numFmtId="3" fontId="25" fillId="7" borderId="9" xfId="2" applyNumberFormat="1" applyFont="1" applyFill="1" applyBorder="1" applyAlignment="1">
      <alignment horizontal="left" vertical="top"/>
    </xf>
    <xf numFmtId="3" fontId="25" fillId="7" borderId="10" xfId="2" applyNumberFormat="1" applyFont="1" applyFill="1" applyBorder="1" applyAlignment="1">
      <alignment horizontal="left" vertical="top"/>
    </xf>
    <xf numFmtId="0" fontId="25" fillId="3" borderId="40" xfId="2" applyFont="1" applyFill="1" applyBorder="1" applyAlignment="1">
      <alignment horizontal="center" wrapText="1"/>
    </xf>
    <xf numFmtId="0" fontId="25" fillId="3" borderId="41" xfId="2" applyFont="1" applyFill="1" applyBorder="1" applyAlignment="1">
      <alignment horizontal="center" wrapText="1"/>
    </xf>
    <xf numFmtId="0" fontId="25" fillId="3" borderId="42" xfId="2" applyFont="1" applyFill="1" applyBorder="1" applyAlignment="1">
      <alignment horizontal="center" wrapText="1"/>
    </xf>
  </cellXfs>
  <cellStyles count="11">
    <cellStyle name="Comma" xfId="4" builtinId="3"/>
    <cellStyle name="Comma 2 11" xfId="8"/>
    <cellStyle name="Comma 3 4" xfId="10"/>
    <cellStyle name="Normal" xfId="0" builtinId="0"/>
    <cellStyle name="Normal 2 10" xfId="3"/>
    <cellStyle name="Normal 2 11" xfId="7"/>
    <cellStyle name="Normal 2 2" xfId="9"/>
    <cellStyle name="Normal 25" xfId="2"/>
    <cellStyle name="Normal 26" xfId="5"/>
    <cellStyle name="Normal 3 4" xfId="6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401042</xdr:colOff>
      <xdr:row>19</xdr:row>
      <xdr:rowOff>479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1450" y="190500"/>
          <a:ext cx="7106642" cy="34294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llen\Documents\Henry\Sinohydro+Machiri%20Priced%20BQs\BUNGOMA\BUNGOMA%20TREATMENT%20WORKS%20(BQ%20B1-B1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s\6.%20K00013\IRRIGATION%20AND%20DRAINAGE%20CD%20FINAL%20COMPILATION\3.%20SAMPLE%20DESIGN%20AREAS\1.%20IRRIGATION\2.%20UH%20-%209\1.%20Canal%20Hydraulic%20Calculations%20and%20Autolisp%20Data\Canal%20Design%20Sheet%20UH%20-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WEA%20UH-9%20CANALS%20DESIGN\Canal%20Design%20Sheet%20Ogada%20UH-9%20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jects\Mwamasaburi\Quotes\Bungoma\Moses%20Wetangula\KITI_Omar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s\7.%20K0291\0291%20-%20%20Ngono%20Field%20Studies%20(DVD)\5.%20Design%20Elements\LV%20Water%20Balance\Mas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arah\AppData\Local\Temp\Works\6.%20K00013\IRRIGATION%20AND%20DRAINAGE%20CD%20FINAL%20COMPILATION\3.%20SAMPLE%20DESIGN%20AREAS\1.%20IRRIGATION\2.%20UH%20-%209\1.%20Canal%20Hydraulic%20Calculations%20and%20Autolisp%20Data\Canal%20Design%20Sheet%20UH%20-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sie\d\Henry\Sinohydro+Machiri%20Priced%20BQs\BUNGOMA\BUNGOMA%20TREATMENT%20WORKS%20(BQ%20B1-B15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sie\d\Documents%20and%20Settings\All%20Users\Documents\Henry\Sinohydro+Machiri%20Priced%20BQs\BUNGOMA\BUNGOMA%20TREATMENT%20WORKS%20(BQ%20B1-B1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sie\d\Documents%20and%20Settings\Administrator\My%20Documents\Tertiary%20consult%20-%20Igip\Nyahururu%20%20Water%20System\Drawings\Meso\BOQs\CESMM%20Compliant\Henry\Sinohydro+Machiri%20Priced%20BQs\BUNGOMA\BUNGOMA%20TREATMENT%20WORKS%20(BQ%20B1-B15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sie\d\On-going%20Jobs\Nzoia\NZOIA\PHASE%20I\Tendering%20Stage\Tender%20Documents\Sinohydro+Machiri%20Priced%20BQs\WEBUYE\WEBUYE%20REHABILITATION%20BOQ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llen\Documents\Users\User\Desktop\gilbert\Nzoia%20Ph%201%20Tender%20Docs\Volume%20I\Volume%20II\Sinohydro+Machiri%20Priced%20BQs\KITALE\KITALE%20BOQs%20-%20Rehabilitation%20Work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llen\Documents\Users\User\Desktop\gilbert\Nzoia%20Ph%201%20Tender%20Docs\Volume%20I\Volume%20II\Sinohydro+Machiri%20Priced%20BQs\BUNGOMA\BUNGOMA%20REHABILITATION%20WORKS%20(BQ%20BR1-BR14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1\Gauff-Nairobi\Water\Documents\Zambia\Northwest%20Province\Bills\All%20Works%20BoQ\Solwezi\BUILDINGS%20BILL(R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s\7.%20K0291\0291%20-%20%20Ngono%20Field%20Studies%20(DVD)\5.%20Design%20Elements\LV%20Water%20Balance\Mass%20Bala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  <sheetName val="Bill No. B1"/>
      <sheetName val="COLLECTION SHEET (B1)"/>
      <sheetName val="Bill No. B2"/>
      <sheetName val="COLLECTION SHEET (B2)"/>
      <sheetName val="Bill No. B3"/>
      <sheetName val="COLLECTION SHEET (B 3)"/>
      <sheetName val="Bill No. B4"/>
      <sheetName val="COLLECTION SHEET (B 4)"/>
      <sheetName val="Bill No.B5 "/>
      <sheetName val="COLLECTION SHEET (B5)"/>
      <sheetName val="Bill No. B6"/>
      <sheetName val="COLLECTION SHEET (B6)"/>
      <sheetName val="Bill No. B7"/>
      <sheetName val="COLLECTION SHEET (B7)"/>
      <sheetName val="Bill No. B8"/>
      <sheetName val="COLLECTION SHEET (B8)"/>
      <sheetName val=" Bill No. B9"/>
      <sheetName val="COLLECTION SHEET (B9)"/>
      <sheetName val=" Bill No. B10"/>
      <sheetName val="COLLECTION SHEET (B10)"/>
      <sheetName val="Bill No. B11"/>
      <sheetName val="COLLECTION SHEET (B11)"/>
      <sheetName val="Bill No. 12"/>
      <sheetName val="COLLECTION SHEET (B12)"/>
      <sheetName val="Bill No. 13"/>
      <sheetName val="COLLECTION SHEET (B13)"/>
      <sheetName val="Bill No. B14"/>
      <sheetName val="COLLECTION SHEET (B14)"/>
      <sheetName val="Bill No. B15"/>
      <sheetName val="COLLECTION SHEET (B15)"/>
    </sheetNames>
    <sheetDataSet>
      <sheetData sheetId="0" refreshError="1">
        <row r="12">
          <cell r="L12">
            <v>0.75</v>
          </cell>
        </row>
        <row r="117">
          <cell r="E117">
            <v>7740.1440000000002</v>
          </cell>
        </row>
        <row r="118">
          <cell r="E118">
            <v>9964.4740000000002</v>
          </cell>
        </row>
        <row r="119">
          <cell r="E119">
            <v>11038.619999999999</v>
          </cell>
        </row>
        <row r="268">
          <cell r="E268">
            <v>123.87800000000001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Canal Design Sheet"/>
      <sheetName val="STRUCTURES SUMMARY"/>
      <sheetName val="Irrigation Canals Details"/>
      <sheetName val="Curverture"/>
      <sheetName val="Irrigation Flow Diagram"/>
      <sheetName val="Sheet2"/>
      <sheetName val="Design Sheet-Kodama"/>
      <sheetName val="Water Requirement-UH9"/>
      <sheetName val="Ground levels UH9"/>
      <sheetName val="DESIGN SHEET MF-UH-9"/>
      <sheetName val="DESIGN SHEET SMF-UH-9-1"/>
      <sheetName val="DESIGN SHEET F-UH-9-1-1"/>
      <sheetName val="DESIGN SHEET SMF-UH-9-2"/>
      <sheetName val="DESIGN SHEET F-UH-9-2-1"/>
      <sheetName val="DESIGN SHEET F-UH-9-2-2"/>
      <sheetName val="DESIGN SHEET F-UH-9-2-3"/>
      <sheetName val="DESIGN SHEET SMF-UH-9-3"/>
      <sheetName val="DESIGN SHEET SMF-UH-9-4"/>
      <sheetName val="DESIGN SHEET F-UH-9-4-1"/>
      <sheetName val="DESIGN SHEET F-UH-9-4-2"/>
      <sheetName val="DESIGN SHEET F-UH-9-4-3"/>
    </sheetNames>
    <sheetDataSet>
      <sheetData sheetId="0">
        <row r="135">
          <cell r="B135" t="str">
            <v>Concrete Lining</v>
          </cell>
        </row>
      </sheetData>
      <sheetData sheetId="1"/>
      <sheetData sheetId="2">
        <row r="9">
          <cell r="C9" t="str">
            <v>9 - Main Feeder Canal UH-9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Canal Design Sheet"/>
      <sheetName val="Irrigation Canals Details"/>
      <sheetName val="Curverture"/>
      <sheetName val="Irrigation Flow Diagram"/>
      <sheetName val="Sheet2"/>
      <sheetName val="Design Sheet-Kodama"/>
      <sheetName val="DESIGN SHEET MF-UH-9"/>
      <sheetName val="DESIGN SHEET MF-UH-9-1"/>
      <sheetName val="DESIGN SHEET MF-UH-9-1-1"/>
      <sheetName val="DESIGN SHEET MF-UH-9-2"/>
      <sheetName val="DESIGN SHEET MF-UH-9-2-2"/>
      <sheetName val="DESIGN SHEET MF-UH-9-2-3"/>
      <sheetName val="DESIGN SHEET MF-UH-9-3"/>
      <sheetName val="DESIGN SHEET MF-UH-9-4"/>
      <sheetName val="DESIGN SHEET MF-UH-9-4-1"/>
      <sheetName val="DESIGN SHEET MF-UH-9-4-2"/>
      <sheetName val="DESIGN SHEET MF-UH-9-4-3"/>
      <sheetName val="Sheet5"/>
    </sheetNames>
    <sheetDataSet>
      <sheetData sheetId="0">
        <row r="132">
          <cell r="B132" t="str">
            <v>Concrete Lining</v>
          </cell>
        </row>
        <row r="133">
          <cell r="B133" t="str">
            <v>Un-lined</v>
          </cell>
        </row>
      </sheetData>
      <sheetData sheetId="1">
        <row r="9">
          <cell r="C9" t="str">
            <v>9 - Main Feeder Canal UH-9</v>
          </cell>
        </row>
        <row r="10">
          <cell r="C10" t="str">
            <v>9.1 - Sub-Main Feeder Canal UH-9-1</v>
          </cell>
        </row>
        <row r="11">
          <cell r="C11" t="str">
            <v>9.2 - Sub-Main Feeder Canal UH-9-2</v>
          </cell>
        </row>
        <row r="12">
          <cell r="C12" t="str">
            <v>9.2.1 - Feeder Canal UH-9-2-1</v>
          </cell>
        </row>
        <row r="13">
          <cell r="C13" t="str">
            <v>9.2.2 - Feeder Canal UH-9-2-2</v>
          </cell>
        </row>
        <row r="14">
          <cell r="C14" t="str">
            <v>9.2.3 - Feeder Canal UH-9-2-3</v>
          </cell>
        </row>
        <row r="15">
          <cell r="C15" t="str">
            <v>9.3 - Sub-Main Feeder Canal UH-9-3</v>
          </cell>
        </row>
        <row r="16">
          <cell r="C16" t="str">
            <v>9.4 - Sub-Main Feeder Canal UH-9-4</v>
          </cell>
        </row>
        <row r="17">
          <cell r="C17" t="str">
            <v>9.4.1 - Feeder Canal UH-9-4-1</v>
          </cell>
        </row>
        <row r="18">
          <cell r="C18" t="str">
            <v>9.4.2 - Feeder Canal UH-9-4-2</v>
          </cell>
        </row>
        <row r="19">
          <cell r="C19" t="str">
            <v>9.4.3 - Feeder Canal UH-9-4-3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Customize Your Invoice"/>
      <sheetName val="Invoice"/>
      <sheetName val="BoQ"/>
      <sheetName val="BoQ (2)"/>
      <sheetName val="Macros"/>
      <sheetName val="ATW"/>
      <sheetName val="Lock"/>
      <sheetName val="Intl Data Table"/>
      <sheetName val="TemplateInformation"/>
    </sheetNames>
    <sheetDataSet>
      <sheetData sheetId="0"/>
      <sheetData sheetId="1">
        <row r="22">
          <cell r="G22" t="str">
            <v>Credit Card #1</v>
          </cell>
        </row>
        <row r="23">
          <cell r="G23" t="str">
            <v>Credit Card #2</v>
          </cell>
        </row>
        <row r="24">
          <cell r="G24" t="str">
            <v>Credit Card #3</v>
          </cell>
        </row>
      </sheetData>
      <sheetData sheetId="2"/>
      <sheetData sheetId="3"/>
      <sheetData sheetId="4"/>
      <sheetData sheetId="5" refreshError="1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"/>
      <sheetName val="Monthly"/>
      <sheetName val="Yearly"/>
    </sheetNames>
    <sheetDataSet>
      <sheetData sheetId="0">
        <row r="2">
          <cell r="I2">
            <v>0.8</v>
          </cell>
        </row>
        <row r="3">
          <cell r="F3">
            <v>1133.7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Canal Design Sheet"/>
      <sheetName val="STRUCTURES SUMMARY"/>
      <sheetName val="Irrigation Canals Details"/>
      <sheetName val="Curverture"/>
      <sheetName val="Irrigation Flow Diagram"/>
      <sheetName val="Sheet2"/>
      <sheetName val="Design Sheet-Kodama"/>
      <sheetName val="Water Requirement-UH9"/>
      <sheetName val="Ground levels UH9"/>
      <sheetName val="DESIGN SHEET MF-UH-9"/>
      <sheetName val="DESIGN SHEET SMF-UH-9-1"/>
      <sheetName val="DESIGN SHEET F-UH-9-1-1"/>
      <sheetName val="DESIGN SHEET SMF-UH-9-2"/>
      <sheetName val="DESIGN SHEET F-UH-9-2-1"/>
      <sheetName val="DESIGN SHEET F-UH-9-2-2"/>
      <sheetName val="DESIGN SHEET F-UH-9-2-3"/>
      <sheetName val="DESIGN SHEET SMF-UH-9-3"/>
      <sheetName val="DESIGN SHEET SMF-UH-9-4"/>
      <sheetName val="DESIGN SHEET F-UH-9-4-1"/>
      <sheetName val="DESIGN SHEET F-UH-9-4-2"/>
      <sheetName val="DESIGN SHEET F-UH-9-4-3"/>
    </sheetNames>
    <sheetDataSet>
      <sheetData sheetId="0">
        <row r="135">
          <cell r="B135" t="str">
            <v>Concrete Lining</v>
          </cell>
        </row>
      </sheetData>
      <sheetData sheetId="1"/>
      <sheetData sheetId="2">
        <row r="9">
          <cell r="C9" t="str">
            <v>9 - Main Feeder Canal UH-9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  <sheetName val="Bill No. B1"/>
      <sheetName val="COLLECTION SHEET (B1)"/>
      <sheetName val="Bill No. B2"/>
      <sheetName val="COLLECTION SHEET (B2)"/>
      <sheetName val="Bill No. B3"/>
      <sheetName val="COLLECTION SHEET (B 3)"/>
      <sheetName val="Bill No. B4"/>
      <sheetName val="COLLECTION SHEET (B 4)"/>
      <sheetName val="Bill No.B5 "/>
      <sheetName val="COLLECTION SHEET (B5)"/>
      <sheetName val="Bill No. B6"/>
      <sheetName val="COLLECTION SHEET (B6)"/>
      <sheetName val="Bill No. B7"/>
      <sheetName val="COLLECTION SHEET (B7)"/>
      <sheetName val="Bill No. B8"/>
      <sheetName val="COLLECTION SHEET (B8)"/>
      <sheetName val=" Bill No. B9"/>
      <sheetName val="COLLECTION SHEET (B9)"/>
      <sheetName val=" Bill No. B10"/>
      <sheetName val="COLLECTION SHEET (B10)"/>
      <sheetName val="Bill No. B11"/>
      <sheetName val="COLLECTION SHEET (B11)"/>
      <sheetName val="Bill No. 12"/>
      <sheetName val="COLLECTION SHEET (B12)"/>
      <sheetName val="Bill No. 13"/>
      <sheetName val="COLLECTION SHEET (B13)"/>
      <sheetName val="Bill No. B14"/>
      <sheetName val="COLLECTION SHEET (B14)"/>
      <sheetName val="Bill No. B15"/>
      <sheetName val="COLLECTION SHEET (B15)"/>
    </sheetNames>
    <sheetDataSet>
      <sheetData sheetId="0">
        <row r="12">
          <cell r="L12">
            <v>0.75</v>
          </cell>
        </row>
        <row r="117">
          <cell r="E117">
            <v>7740.1440000000002</v>
          </cell>
        </row>
        <row r="118">
          <cell r="E118">
            <v>9964.4740000000002</v>
          </cell>
        </row>
        <row r="119">
          <cell r="E119">
            <v>11038.619999999999</v>
          </cell>
        </row>
        <row r="123">
          <cell r="E123">
            <v>215.00400000000002</v>
          </cell>
        </row>
        <row r="126">
          <cell r="E126">
            <v>1933.288</v>
          </cell>
        </row>
        <row r="127">
          <cell r="E127">
            <v>1595.924</v>
          </cell>
        </row>
        <row r="137">
          <cell r="E137">
            <v>349.59999999999997</v>
          </cell>
        </row>
        <row r="139">
          <cell r="E139">
            <v>437</v>
          </cell>
        </row>
        <row r="143">
          <cell r="E143">
            <v>70453.14</v>
          </cell>
        </row>
        <row r="144">
          <cell r="E144">
            <v>278.80599999999998</v>
          </cell>
        </row>
        <row r="253">
          <cell r="E253">
            <v>7.5</v>
          </cell>
        </row>
        <row r="256">
          <cell r="E256">
            <v>104.10720000000001</v>
          </cell>
        </row>
        <row r="268">
          <cell r="E268">
            <v>123.87800000000001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  <sheetName val="Bill No. B1"/>
      <sheetName val="COLLECTION SHEET (B1)"/>
      <sheetName val="Bill No. B2"/>
      <sheetName val="COLLECTION SHEET (B2)"/>
      <sheetName val="Bill No. B3"/>
      <sheetName val="COLLECTION SHEET (B 3)"/>
      <sheetName val="Bill No. B4"/>
      <sheetName val="COLLECTION SHEET (B 4)"/>
      <sheetName val="Bill No.B5 "/>
      <sheetName val="COLLECTION SHEET (B5)"/>
      <sheetName val="Bill No. B6"/>
      <sheetName val="COLLECTION SHEET (B6)"/>
      <sheetName val="Bill No. B7"/>
      <sheetName val="COLLECTION SHEET (B7)"/>
      <sheetName val="Bill No. B8"/>
      <sheetName val="COLLECTION SHEET (B8)"/>
      <sheetName val=" Bill No. B9"/>
      <sheetName val="COLLECTION SHEET (B9)"/>
      <sheetName val=" Bill No. B10"/>
      <sheetName val="COLLECTION SHEET (B10)"/>
      <sheetName val="Bill No. B11"/>
      <sheetName val="COLLECTION SHEET (B11)"/>
      <sheetName val="Bill No. 12"/>
      <sheetName val="COLLECTION SHEET (B12)"/>
      <sheetName val="Bill No. 13"/>
      <sheetName val="COLLECTION SHEET (B13)"/>
      <sheetName val="Bill No. B14"/>
      <sheetName val="COLLECTION SHEET (B14)"/>
      <sheetName val="Bill No. B15"/>
      <sheetName val="COLLECTION SHEET (B15)"/>
    </sheetNames>
    <sheetDataSet>
      <sheetData sheetId="0" refreshError="1">
        <row r="117">
          <cell r="E117">
            <v>7740.1440000000002</v>
          </cell>
        </row>
        <row r="118">
          <cell r="E118">
            <v>9964.4740000000002</v>
          </cell>
        </row>
        <row r="119">
          <cell r="E119">
            <v>11038.619999999999</v>
          </cell>
        </row>
        <row r="268">
          <cell r="E268">
            <v>123.87800000000001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  <sheetName val="Bill No. B1"/>
      <sheetName val="COLLECTION SHEET (B1)"/>
      <sheetName val="Bill No. B2"/>
      <sheetName val="COLLECTION SHEET (B2)"/>
      <sheetName val="Bill No. B3"/>
      <sheetName val="COLLECTION SHEET (B 3)"/>
      <sheetName val="Bill No. B4"/>
      <sheetName val="COLLECTION SHEET (B 4)"/>
      <sheetName val="Bill No.B5 "/>
      <sheetName val="COLLECTION SHEET (B5)"/>
      <sheetName val="Bill No. B6"/>
      <sheetName val="COLLECTION SHEET (B6)"/>
      <sheetName val="Bill No. B7"/>
      <sheetName val="COLLECTION SHEET (B7)"/>
      <sheetName val="Bill No. B8"/>
      <sheetName val="COLLECTION SHEET (B8)"/>
      <sheetName val=" Bill No. B9"/>
      <sheetName val="COLLECTION SHEET (B9)"/>
      <sheetName val=" Bill No. B10"/>
      <sheetName val="COLLECTION SHEET (B10)"/>
      <sheetName val="Bill No. B11"/>
      <sheetName val="COLLECTION SHEET (B11)"/>
      <sheetName val="Bill No. 12"/>
      <sheetName val="COLLECTION SHEET (B12)"/>
      <sheetName val="Bill No. 13"/>
      <sheetName val="COLLECTION SHEET (B13)"/>
      <sheetName val="Bill No. B14"/>
      <sheetName val="COLLECTION SHEET (B14)"/>
      <sheetName val="Bill No. B15"/>
      <sheetName val="COLLECTION SHEET (B15)"/>
    </sheetNames>
    <sheetDataSet>
      <sheetData sheetId="0">
        <row r="117">
          <cell r="E117">
            <v>7740.1440000000002</v>
          </cell>
        </row>
        <row r="118">
          <cell r="E118">
            <v>9964.4740000000002</v>
          </cell>
        </row>
        <row r="119">
          <cell r="E119">
            <v>11038.619999999999</v>
          </cell>
        </row>
        <row r="268">
          <cell r="E268">
            <v>123.87800000000001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  <sheetName val="WR1 -BOQ"/>
      <sheetName val="Collection Sheet-WR1"/>
      <sheetName val="WR2 - BOQ"/>
      <sheetName val="Collection Sheet- WR2"/>
      <sheetName val="WR3-BOQ"/>
      <sheetName val="Collection Sheet-WR3"/>
      <sheetName val="WR4 - BOQ"/>
      <sheetName val="Collection Sheet - WR4"/>
      <sheetName val="WR5 - BOQ"/>
      <sheetName val="Collection Sheet - WR5"/>
      <sheetName val="WR6 - BOQ"/>
      <sheetName val="Collection Sheet - WR6"/>
      <sheetName val="WR7 - BOQ"/>
      <sheetName val="COLLECTION SHEET- WR7"/>
      <sheetName val="WR8 - BOQ"/>
      <sheetName val="Collection Sheet - WR8"/>
      <sheetName val="WR9 - BOQ"/>
      <sheetName val="Collection Sheet - WR9"/>
      <sheetName val="WR10 - BOQ"/>
      <sheetName val="Collection Sheet - WR 10"/>
      <sheetName val="BILL NO WDI"/>
      <sheetName val="COLLECTION SHEET"/>
    </sheetNames>
    <sheetDataSet>
      <sheetData sheetId="0">
        <row r="282">
          <cell r="E282">
            <v>1874.0400000000002</v>
          </cell>
        </row>
        <row r="283">
          <cell r="E283">
            <v>3298.2000000000003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  <sheetName val="KR1"/>
      <sheetName val="Collection Sheet(KR1)"/>
      <sheetName val="Bill No. KR2"/>
      <sheetName val="Collection Sheet (KR2)"/>
      <sheetName val="NZe-BOQ KR3"/>
      <sheetName val="Collection Sheet NZe-BOQ KR3"/>
      <sheetName val="Bill No. KR4"/>
      <sheetName val="Collection Sheet (KR4)"/>
      <sheetName val="Line CFe-BOQ KR5"/>
      <sheetName val="Collection Sheet CFe-BOQ KR5"/>
      <sheetName val="Line KMISC1-BOQ KR6"/>
      <sheetName val="Collection Sheet KMISC1-BOQ KR6"/>
      <sheetName val="Line NCe-BOQ KR7"/>
      <sheetName val="Collection Sheet NCe-BOQ KR7"/>
      <sheetName val="Line TWRM-BOQ KR8"/>
      <sheetName val="Collection Sheet TWRM-BOQ KR8"/>
      <sheetName val="Line KAe5-BOQ KR9"/>
      <sheetName val="Collection Sheet KAe5-BOQ KR9"/>
      <sheetName val="Line Barst-BOQ KR10"/>
      <sheetName val="Collection Sheet Barst-BOQ KR10"/>
      <sheetName val="Line KAe3-BOQ KR11"/>
      <sheetName val="Collection Sheet KAe3-BO KR11"/>
      <sheetName val="Line SC2e-BOQ KR12"/>
      <sheetName val="Collection Sheet SC2e-BOQ KR12"/>
      <sheetName val="Line KEAV-BOQ KR13"/>
      <sheetName val="Collection Sheet KEAV -BOQ KR13"/>
      <sheetName val="Line MISC2-BOQ KR14"/>
      <sheetName val="Collection Sheet MISC2-BOQ KR14"/>
      <sheetName val="Line MOIST-BOQ KR15"/>
      <sheetName val="Collection Sheet MOIST-BOQ KR15"/>
      <sheetName val="Line SC3e-BOQ KR16"/>
      <sheetName val="Collection Sheet SC3e-KR16"/>
      <sheetName val="Line SC3e-1-BOQ KR17"/>
      <sheetName val="Collection Sheet SC3e-1-BQ KR17"/>
      <sheetName val="Line NZe1-BOQ KR18"/>
      <sheetName val="Collection Sheet NZE1-BOQ KR18"/>
      <sheetName val="BILL NO KR19"/>
      <sheetName val="Collection Sheet (KR19)"/>
      <sheetName val="Bill No. KR20"/>
      <sheetName val="Collection Sheet (KR20)"/>
      <sheetName val="Bill No. KR21"/>
      <sheetName val="Collection Sheet(KR21)"/>
      <sheetName val="Bill No. KR22"/>
      <sheetName val="Collection Sheet(KR22)"/>
      <sheetName val="Bill No. KR23"/>
      <sheetName val="Collection Sheet (23)"/>
      <sheetName val="Bill NO. KR24"/>
      <sheetName val="Collection Sheet (3)kr24"/>
      <sheetName val="Bill No. KR25"/>
      <sheetName val="Collection Sheet (4)Kr25"/>
      <sheetName val="Bill No. KR26"/>
      <sheetName val="Collection Sheet (5)Kre26"/>
      <sheetName val="Bill No. KR27"/>
      <sheetName val="COLLECTION SHEET "/>
      <sheetName val="BILL NO. KR28"/>
      <sheetName val="Collection Sheet ( KR28"/>
      <sheetName val="Bill No. KR29"/>
      <sheetName val="Collection Sheet KR29"/>
      <sheetName val="Bill No. KR30"/>
      <sheetName val="COLLECTION SHEET (KR30)"/>
      <sheetName val="BILL NO KDI"/>
      <sheetName val="COLLECTION SHEET (6)"/>
      <sheetName val="Date"/>
    </sheetNames>
    <sheetDataSet>
      <sheetData sheetId="0" refreshError="1">
        <row r="1">
          <cell r="J1">
            <v>72.954400000000007</v>
          </cell>
        </row>
        <row r="5">
          <cell r="E5">
            <v>1380</v>
          </cell>
          <cell r="J5">
            <v>1.2</v>
          </cell>
        </row>
        <row r="6">
          <cell r="E6">
            <v>2760</v>
          </cell>
          <cell r="J6">
            <v>0.15</v>
          </cell>
        </row>
        <row r="7">
          <cell r="E7">
            <v>4600</v>
          </cell>
        </row>
        <row r="8">
          <cell r="J8">
            <v>0.92</v>
          </cell>
        </row>
        <row r="11">
          <cell r="J11">
            <v>78.401700000000005</v>
          </cell>
        </row>
        <row r="25">
          <cell r="E25">
            <v>445.28000000000003</v>
          </cell>
        </row>
        <row r="27">
          <cell r="E27">
            <v>968.11599999999999</v>
          </cell>
        </row>
        <row r="28">
          <cell r="E28">
            <v>1212.0999999999999</v>
          </cell>
        </row>
        <row r="37">
          <cell r="E37">
            <v>311.14400000000001</v>
          </cell>
        </row>
        <row r="38">
          <cell r="E38">
            <v>467.82000000000005</v>
          </cell>
        </row>
        <row r="39">
          <cell r="E39">
            <v>651.72799999999995</v>
          </cell>
        </row>
        <row r="41">
          <cell r="E41">
            <v>2204.2280000000001</v>
          </cell>
        </row>
        <row r="43">
          <cell r="E43">
            <v>188.6</v>
          </cell>
        </row>
        <row r="44">
          <cell r="E44">
            <v>342.24</v>
          </cell>
        </row>
        <row r="45">
          <cell r="E45">
            <v>724.96</v>
          </cell>
        </row>
        <row r="51">
          <cell r="E51">
            <v>2427.88</v>
          </cell>
        </row>
        <row r="67">
          <cell r="E67">
            <v>2271.48</v>
          </cell>
        </row>
        <row r="107">
          <cell r="E107">
            <v>4.6000000000000005</v>
          </cell>
        </row>
        <row r="112">
          <cell r="E112">
            <v>600</v>
          </cell>
        </row>
        <row r="113">
          <cell r="E113">
            <v>1000</v>
          </cell>
        </row>
        <row r="114">
          <cell r="E114">
            <v>1100</v>
          </cell>
        </row>
        <row r="120">
          <cell r="E120">
            <v>298.90799999999996</v>
          </cell>
        </row>
        <row r="121">
          <cell r="E121">
            <v>48.07</v>
          </cell>
        </row>
        <row r="123">
          <cell r="E123">
            <v>215.00400000000002</v>
          </cell>
        </row>
        <row r="124">
          <cell r="E124">
            <v>669.48400000000004</v>
          </cell>
        </row>
        <row r="126">
          <cell r="E126">
            <v>1933.288</v>
          </cell>
        </row>
        <row r="133">
          <cell r="E133">
            <v>297.16000000000003</v>
          </cell>
        </row>
        <row r="135">
          <cell r="E135">
            <v>393.29999999999995</v>
          </cell>
        </row>
        <row r="137">
          <cell r="E137">
            <v>603.06000000000006</v>
          </cell>
        </row>
        <row r="138">
          <cell r="E138">
            <v>437</v>
          </cell>
        </row>
        <row r="147">
          <cell r="E147">
            <v>42895</v>
          </cell>
        </row>
        <row r="157">
          <cell r="E157">
            <v>52216</v>
          </cell>
        </row>
        <row r="176">
          <cell r="E176">
            <v>14494.678199999998</v>
          </cell>
        </row>
        <row r="189">
          <cell r="E189">
            <v>3829.8679999999999</v>
          </cell>
        </row>
        <row r="202">
          <cell r="E202">
            <v>363.21600000000001</v>
          </cell>
        </row>
        <row r="203">
          <cell r="E203">
            <v>712.08</v>
          </cell>
        </row>
        <row r="204">
          <cell r="E204">
            <v>2349.3120000000004</v>
          </cell>
        </row>
        <row r="208">
          <cell r="E208">
            <v>18082</v>
          </cell>
        </row>
        <row r="218">
          <cell r="E218">
            <v>3091.5</v>
          </cell>
        </row>
        <row r="219">
          <cell r="E219">
            <v>9826.5</v>
          </cell>
        </row>
        <row r="220">
          <cell r="E220">
            <v>18205.5</v>
          </cell>
        </row>
        <row r="233">
          <cell r="E233">
            <v>18082</v>
          </cell>
        </row>
        <row r="234">
          <cell r="E234">
            <v>30558</v>
          </cell>
        </row>
        <row r="241">
          <cell r="E241">
            <v>1034</v>
          </cell>
        </row>
        <row r="242">
          <cell r="E242">
            <v>1908</v>
          </cell>
        </row>
        <row r="243">
          <cell r="E243">
            <v>4580</v>
          </cell>
        </row>
        <row r="244">
          <cell r="E244">
            <v>1034</v>
          </cell>
        </row>
        <row r="245">
          <cell r="E245">
            <v>1908</v>
          </cell>
        </row>
        <row r="246">
          <cell r="E246">
            <v>4580</v>
          </cell>
        </row>
        <row r="259">
          <cell r="E259">
            <v>15.980400000000001</v>
          </cell>
        </row>
        <row r="261">
          <cell r="E261">
            <v>75.982800000000012</v>
          </cell>
        </row>
        <row r="264">
          <cell r="E264">
            <v>78.632400000000004</v>
          </cell>
        </row>
        <row r="269">
          <cell r="E269">
            <v>97.952399999999997</v>
          </cell>
        </row>
        <row r="273">
          <cell r="E273">
            <v>9.1632000000000016</v>
          </cell>
        </row>
        <row r="288">
          <cell r="E288">
            <v>696.44</v>
          </cell>
        </row>
        <row r="289">
          <cell r="E289">
            <v>1173</v>
          </cell>
        </row>
        <row r="301">
          <cell r="E301">
            <v>268.64</v>
          </cell>
        </row>
        <row r="302">
          <cell r="E302">
            <v>326.60000000000002</v>
          </cell>
        </row>
        <row r="314">
          <cell r="E314">
            <v>184</v>
          </cell>
        </row>
        <row r="317">
          <cell r="E317">
            <v>15364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  <sheetName val="BILL NO. BR1"/>
      <sheetName val="Collection Sheet-BILL NO.BR1"/>
      <sheetName val="BILL NO BR2"/>
      <sheetName val="Collection Sheet BR2"/>
      <sheetName val="BILL NO. BR3"/>
      <sheetName val="Collection Sheet-BILL NO.BR3"/>
      <sheetName val="BILL NO. BR4"/>
      <sheetName val="Collection Sheet-BILL NO.BR 4"/>
      <sheetName val="BILL NO BR5"/>
      <sheetName val="Collection Sheet-BILL NO.BR5"/>
      <sheetName val="BILL NO. BR6"/>
      <sheetName val="Collection Sheet-BILL NO.BR6"/>
      <sheetName val="Bill No. Br7"/>
      <sheetName val="Collection Sheet-BILL NO.BR 7"/>
      <sheetName val="Bill No. Br 8"/>
      <sheetName val="Collection Sheet-BILL NO.BR8"/>
      <sheetName val="Bill No. Br 9"/>
      <sheetName val="Collection Sheet-BILL No. Br 9"/>
      <sheetName val="Bill No. Br 10"/>
      <sheetName val="Collection Sheet-Bill No. Br 10"/>
      <sheetName val="Bill No. Br 11"/>
      <sheetName val="Collection Sheet-Bill No. 11"/>
      <sheetName val="Bill No. Br 12"/>
      <sheetName val="Collection Sheet-Bill No. Br 12"/>
      <sheetName val="Bill No. Br 13"/>
      <sheetName val="Collection Sheet-Bill No. Br 13"/>
      <sheetName val="Bill No. Br 14"/>
      <sheetName val="Collection Sheet-Bill No. Br 14"/>
    </sheetNames>
    <sheetDataSet>
      <sheetData sheetId="0">
        <row r="220">
          <cell r="E220">
            <v>6946.92</v>
          </cell>
        </row>
        <row r="291">
          <cell r="E291">
            <v>263.12</v>
          </cell>
        </row>
        <row r="312">
          <cell r="E312">
            <v>460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LDINGS BILL(R)"/>
      <sheetName val="#REF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"/>
      <sheetName val="Monthly"/>
      <sheetName val="Yearly"/>
    </sheetNames>
    <sheetDataSet>
      <sheetData sheetId="0">
        <row r="2">
          <cell r="I2">
            <v>0.8</v>
          </cell>
          <cell r="J2">
            <v>1</v>
          </cell>
          <cell r="K2">
            <v>1.3</v>
          </cell>
          <cell r="L2">
            <v>1</v>
          </cell>
          <cell r="M2">
            <v>0.94</v>
          </cell>
        </row>
        <row r="3">
          <cell r="I3">
            <v>0.8</v>
          </cell>
          <cell r="J3">
            <v>1</v>
          </cell>
          <cell r="K3">
            <v>1.3</v>
          </cell>
          <cell r="L3">
            <v>1</v>
          </cell>
          <cell r="M3">
            <v>0.94</v>
          </cell>
        </row>
        <row r="4">
          <cell r="F4">
            <v>68800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  <cell r="M4">
            <v>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4"/>
  <sheetViews>
    <sheetView topLeftCell="A136" workbookViewId="0">
      <selection activeCell="B141" sqref="B141:D244"/>
    </sheetView>
  </sheetViews>
  <sheetFormatPr defaultRowHeight="15" x14ac:dyDescent="0.2"/>
  <cols>
    <col min="1" max="1" width="10" customWidth="1"/>
    <col min="2" max="2" width="17.09765625" customWidth="1"/>
    <col min="3" max="4" width="14.796875" customWidth="1"/>
    <col min="5" max="5" width="16.296875" customWidth="1"/>
  </cols>
  <sheetData>
    <row r="1" spans="1:5" x14ac:dyDescent="0.2">
      <c r="A1" s="190" t="s">
        <v>4</v>
      </c>
      <c r="B1" s="190" t="s">
        <v>272</v>
      </c>
      <c r="C1" s="190" t="s">
        <v>273</v>
      </c>
      <c r="D1" s="190" t="s">
        <v>274</v>
      </c>
      <c r="E1" s="190" t="s">
        <v>275</v>
      </c>
    </row>
    <row r="2" spans="1:5" x14ac:dyDescent="0.2">
      <c r="A2" s="191" t="s">
        <v>276</v>
      </c>
      <c r="B2" s="192">
        <v>9869157.0749999993</v>
      </c>
      <c r="C2" s="192">
        <v>787472.26399999997</v>
      </c>
      <c r="D2" s="191">
        <v>1873.175</v>
      </c>
      <c r="E2" s="191" t="s">
        <v>277</v>
      </c>
    </row>
    <row r="3" spans="1:5" x14ac:dyDescent="0.2">
      <c r="A3" s="191" t="s">
        <v>278</v>
      </c>
      <c r="B3" s="192">
        <v>9869146.9266999997</v>
      </c>
      <c r="C3" s="192">
        <v>787455.0355</v>
      </c>
      <c r="D3" s="191">
        <v>1873.21</v>
      </c>
      <c r="E3" s="191" t="s">
        <v>279</v>
      </c>
    </row>
    <row r="4" spans="1:5" x14ac:dyDescent="0.2">
      <c r="A4" s="191" t="s">
        <v>280</v>
      </c>
      <c r="B4" s="192">
        <v>9869135.8551000003</v>
      </c>
      <c r="C4" s="192">
        <v>787438.38100000005</v>
      </c>
      <c r="D4" s="191">
        <v>1873.249</v>
      </c>
      <c r="E4" s="191" t="s">
        <v>279</v>
      </c>
    </row>
    <row r="5" spans="1:5" x14ac:dyDescent="0.2">
      <c r="A5" s="191" t="s">
        <v>281</v>
      </c>
      <c r="B5" s="192">
        <v>9869124.9273000006</v>
      </c>
      <c r="C5" s="192">
        <v>787421.63329999999</v>
      </c>
      <c r="D5" s="191">
        <v>1873.356</v>
      </c>
      <c r="E5" s="191" t="s">
        <v>279</v>
      </c>
    </row>
    <row r="6" spans="1:5" x14ac:dyDescent="0.2">
      <c r="A6" s="191" t="s">
        <v>282</v>
      </c>
      <c r="B6" s="192">
        <v>9869116.1635999996</v>
      </c>
      <c r="C6" s="192">
        <v>787403.6666</v>
      </c>
      <c r="D6" s="191">
        <v>1873.508</v>
      </c>
      <c r="E6" s="191" t="s">
        <v>279</v>
      </c>
    </row>
    <row r="7" spans="1:5" x14ac:dyDescent="0.2">
      <c r="A7" s="191" t="s">
        <v>283</v>
      </c>
      <c r="B7" s="192">
        <v>9869106.5638999995</v>
      </c>
      <c r="C7" s="192">
        <v>787386.12150000001</v>
      </c>
      <c r="D7" s="191">
        <v>1873.635</v>
      </c>
      <c r="E7" s="191" t="s">
        <v>279</v>
      </c>
    </row>
    <row r="8" spans="1:5" x14ac:dyDescent="0.2">
      <c r="A8" s="191" t="s">
        <v>284</v>
      </c>
      <c r="B8" s="192">
        <v>9869096.6369000003</v>
      </c>
      <c r="C8" s="192">
        <v>787368.76320000004</v>
      </c>
      <c r="D8" s="191">
        <v>1873.6880000000001</v>
      </c>
      <c r="E8" s="191" t="s">
        <v>279</v>
      </c>
    </row>
    <row r="9" spans="1:5" x14ac:dyDescent="0.2">
      <c r="A9" s="191" t="s">
        <v>285</v>
      </c>
      <c r="B9" s="192">
        <v>9869086.3107999992</v>
      </c>
      <c r="C9" s="192">
        <v>787351.63809999998</v>
      </c>
      <c r="D9" s="191">
        <v>1873.7539999999999</v>
      </c>
      <c r="E9" s="191" t="s">
        <v>279</v>
      </c>
    </row>
    <row r="10" spans="1:5" x14ac:dyDescent="0.2">
      <c r="A10" s="191" t="s">
        <v>286</v>
      </c>
      <c r="B10" s="192">
        <v>9869075.4645000007</v>
      </c>
      <c r="C10" s="192">
        <v>787334.85419999994</v>
      </c>
      <c r="D10" s="191">
        <v>1873.816</v>
      </c>
      <c r="E10" s="191" t="s">
        <v>279</v>
      </c>
    </row>
    <row r="11" spans="1:5" x14ac:dyDescent="0.2">
      <c r="A11" s="191" t="s">
        <v>287</v>
      </c>
      <c r="B11" s="192">
        <v>9869064.9601000007</v>
      </c>
      <c r="C11" s="192">
        <v>787317.85430000001</v>
      </c>
      <c r="D11" s="191">
        <v>1873.865</v>
      </c>
      <c r="E11" s="191" t="s">
        <v>279</v>
      </c>
    </row>
    <row r="12" spans="1:5" x14ac:dyDescent="0.2">
      <c r="A12" s="191" t="s">
        <v>288</v>
      </c>
      <c r="B12" s="192">
        <v>9869057.8534999993</v>
      </c>
      <c r="C12" s="192">
        <v>787299.18090000004</v>
      </c>
      <c r="D12" s="191">
        <v>1873.9570000000001</v>
      </c>
      <c r="E12" s="191" t="s">
        <v>279</v>
      </c>
    </row>
    <row r="13" spans="1:5" x14ac:dyDescent="0.2">
      <c r="A13" s="191" t="s">
        <v>289</v>
      </c>
      <c r="B13" s="192">
        <v>9869051.6882000007</v>
      </c>
      <c r="C13" s="192">
        <v>787280.17779999995</v>
      </c>
      <c r="D13" s="191">
        <v>1873.98</v>
      </c>
      <c r="E13" s="191" t="s">
        <v>279</v>
      </c>
    </row>
    <row r="14" spans="1:5" x14ac:dyDescent="0.2">
      <c r="A14" s="191" t="s">
        <v>290</v>
      </c>
      <c r="B14" s="192">
        <v>9869044.5099999998</v>
      </c>
      <c r="C14" s="192">
        <v>787261.5172</v>
      </c>
      <c r="D14" s="191">
        <v>1873.9949999999999</v>
      </c>
      <c r="E14" s="191" t="s">
        <v>279</v>
      </c>
    </row>
    <row r="15" spans="1:5" x14ac:dyDescent="0.2">
      <c r="A15" s="191" t="s">
        <v>291</v>
      </c>
      <c r="B15" s="192">
        <v>9869036.1063999999</v>
      </c>
      <c r="C15" s="192">
        <v>787243.39760000003</v>
      </c>
      <c r="D15" s="191">
        <v>1873.9960000000001</v>
      </c>
      <c r="E15" s="191" t="s">
        <v>292</v>
      </c>
    </row>
    <row r="16" spans="1:5" x14ac:dyDescent="0.2">
      <c r="A16" s="191" t="s">
        <v>293</v>
      </c>
      <c r="B16" s="192">
        <v>9869024.2021999992</v>
      </c>
      <c r="C16" s="192">
        <v>787227.62800000003</v>
      </c>
      <c r="D16" s="191">
        <v>1873.9970000000001</v>
      </c>
      <c r="E16" s="191" t="s">
        <v>279</v>
      </c>
    </row>
    <row r="17" spans="1:5" x14ac:dyDescent="0.2">
      <c r="A17" s="191" t="s">
        <v>294</v>
      </c>
      <c r="B17" s="192">
        <v>9869005.5320999995</v>
      </c>
      <c r="C17" s="192">
        <v>787220.57750000001</v>
      </c>
      <c r="D17" s="191">
        <v>1873.873</v>
      </c>
      <c r="E17" s="191" t="s">
        <v>279</v>
      </c>
    </row>
    <row r="18" spans="1:5" x14ac:dyDescent="0.2">
      <c r="A18" s="191" t="s">
        <v>295</v>
      </c>
      <c r="B18" s="192">
        <v>9868986.0567000005</v>
      </c>
      <c r="C18" s="192">
        <v>787216.03610000003</v>
      </c>
      <c r="D18" s="191">
        <v>1873.7249999999999</v>
      </c>
      <c r="E18" s="191" t="s">
        <v>279</v>
      </c>
    </row>
    <row r="19" spans="1:5" x14ac:dyDescent="0.2">
      <c r="A19" s="191" t="s">
        <v>296</v>
      </c>
      <c r="B19" s="192">
        <v>9868966.5552999992</v>
      </c>
      <c r="C19" s="192">
        <v>787211.59820000001</v>
      </c>
      <c r="D19" s="191">
        <v>1873.568</v>
      </c>
      <c r="E19" s="191" t="s">
        <v>279</v>
      </c>
    </row>
    <row r="20" spans="1:5" x14ac:dyDescent="0.2">
      <c r="A20" s="191" t="s">
        <v>297</v>
      </c>
      <c r="B20" s="192">
        <v>9868946.9541999996</v>
      </c>
      <c r="C20" s="192">
        <v>787207.67920000001</v>
      </c>
      <c r="D20" s="191">
        <v>1873.3969999999999</v>
      </c>
      <c r="E20" s="191" t="s">
        <v>279</v>
      </c>
    </row>
    <row r="21" spans="1:5" x14ac:dyDescent="0.2">
      <c r="A21" s="191" t="s">
        <v>298</v>
      </c>
      <c r="B21" s="192">
        <v>9868927.1914000008</v>
      </c>
      <c r="C21" s="192">
        <v>787204.6078</v>
      </c>
      <c r="D21" s="191">
        <v>1873.2049999999999</v>
      </c>
      <c r="E21" s="191" t="s">
        <v>279</v>
      </c>
    </row>
    <row r="22" spans="1:5" x14ac:dyDescent="0.2">
      <c r="A22" s="191" t="s">
        <v>299</v>
      </c>
      <c r="B22" s="192">
        <v>9868907.7469999995</v>
      </c>
      <c r="C22" s="192">
        <v>787200.07860000001</v>
      </c>
      <c r="D22" s="191">
        <v>1873.02</v>
      </c>
      <c r="E22" s="191" t="s">
        <v>279</v>
      </c>
    </row>
    <row r="23" spans="1:5" x14ac:dyDescent="0.2">
      <c r="A23" s="191" t="s">
        <v>300</v>
      </c>
      <c r="B23" s="192">
        <v>9868888.5178999994</v>
      </c>
      <c r="C23" s="192">
        <v>787194.57940000005</v>
      </c>
      <c r="D23" s="191">
        <v>1872.8409999999999</v>
      </c>
      <c r="E23" s="191" t="s">
        <v>279</v>
      </c>
    </row>
    <row r="24" spans="1:5" x14ac:dyDescent="0.2">
      <c r="A24" s="191" t="s">
        <v>301</v>
      </c>
      <c r="B24" s="192">
        <v>9868871.4438000005</v>
      </c>
      <c r="C24" s="192">
        <v>787184.36089999997</v>
      </c>
      <c r="D24" s="191">
        <v>1872.7049999999999</v>
      </c>
      <c r="E24" s="191" t="s">
        <v>279</v>
      </c>
    </row>
    <row r="25" spans="1:5" x14ac:dyDescent="0.2">
      <c r="A25" s="191" t="s">
        <v>302</v>
      </c>
      <c r="B25" s="192">
        <v>9868854.5996000003</v>
      </c>
      <c r="C25" s="192">
        <v>787173.64919999999</v>
      </c>
      <c r="D25" s="191">
        <v>1872.5730000000001</v>
      </c>
      <c r="E25" s="191" t="s">
        <v>279</v>
      </c>
    </row>
    <row r="26" spans="1:5" x14ac:dyDescent="0.2">
      <c r="A26" s="191" t="s">
        <v>303</v>
      </c>
      <c r="B26" s="192">
        <v>9868835.7443000004</v>
      </c>
      <c r="C26" s="192">
        <v>787166.98</v>
      </c>
      <c r="D26" s="191">
        <v>1872.385</v>
      </c>
      <c r="E26" s="191" t="s">
        <v>279</v>
      </c>
    </row>
    <row r="27" spans="1:5" x14ac:dyDescent="0.2">
      <c r="A27" s="191" t="s">
        <v>304</v>
      </c>
      <c r="B27" s="192">
        <v>9868816.5621000007</v>
      </c>
      <c r="C27" s="192">
        <v>787161.59660000005</v>
      </c>
      <c r="D27" s="191">
        <v>1872.2260000000001</v>
      </c>
      <c r="E27" s="191" t="s">
        <v>279</v>
      </c>
    </row>
    <row r="28" spans="1:5" x14ac:dyDescent="0.2">
      <c r="A28" s="191" t="s">
        <v>305</v>
      </c>
      <c r="B28" s="192">
        <v>9868796.7750000004</v>
      </c>
      <c r="C28" s="192">
        <v>787158.68660000002</v>
      </c>
      <c r="D28" s="191">
        <v>1872.067</v>
      </c>
      <c r="E28" s="191" t="s">
        <v>279</v>
      </c>
    </row>
    <row r="29" spans="1:5" x14ac:dyDescent="0.2">
      <c r="A29" s="191" t="s">
        <v>306</v>
      </c>
      <c r="B29" s="192">
        <v>9868777.8583000004</v>
      </c>
      <c r="C29" s="192">
        <v>787153.14859999996</v>
      </c>
      <c r="D29" s="191">
        <v>1871.9269999999999</v>
      </c>
      <c r="E29" s="191" t="s">
        <v>279</v>
      </c>
    </row>
    <row r="30" spans="1:5" x14ac:dyDescent="0.2">
      <c r="A30" s="191" t="s">
        <v>307</v>
      </c>
      <c r="B30" s="192">
        <v>9868760.7252999991</v>
      </c>
      <c r="C30" s="192">
        <v>787142.83050000004</v>
      </c>
      <c r="D30" s="191">
        <v>1871.7919999999999</v>
      </c>
      <c r="E30" s="191" t="s">
        <v>279</v>
      </c>
    </row>
    <row r="31" spans="1:5" x14ac:dyDescent="0.2">
      <c r="A31" s="191" t="s">
        <v>308</v>
      </c>
      <c r="B31" s="192">
        <v>9868742.7192000002</v>
      </c>
      <c r="C31" s="192">
        <v>787134.25789999997</v>
      </c>
      <c r="D31" s="191">
        <v>1871.663</v>
      </c>
      <c r="E31" s="191" t="s">
        <v>279</v>
      </c>
    </row>
    <row r="32" spans="1:5" x14ac:dyDescent="0.2">
      <c r="A32" s="191" t="s">
        <v>309</v>
      </c>
      <c r="B32" s="192">
        <v>9868724.1539999992</v>
      </c>
      <c r="C32" s="192">
        <v>787126.81920000003</v>
      </c>
      <c r="D32" s="191">
        <v>1871.5160000000001</v>
      </c>
      <c r="E32" s="191" t="s">
        <v>279</v>
      </c>
    </row>
    <row r="33" spans="1:5" x14ac:dyDescent="0.2">
      <c r="A33" s="191" t="s">
        <v>310</v>
      </c>
      <c r="B33" s="192">
        <v>9868704.7627000008</v>
      </c>
      <c r="C33" s="192">
        <v>787122.29440000001</v>
      </c>
      <c r="D33" s="191">
        <v>1870.674</v>
      </c>
      <c r="E33" s="191" t="s">
        <v>311</v>
      </c>
    </row>
    <row r="34" spans="1:5" x14ac:dyDescent="0.2">
      <c r="A34" s="191" t="s">
        <v>312</v>
      </c>
      <c r="B34" s="192">
        <v>9868685.0949000008</v>
      </c>
      <c r="C34" s="192">
        <v>787118.79090000002</v>
      </c>
      <c r="D34" s="191">
        <v>1871.6179999999999</v>
      </c>
      <c r="E34" s="191" t="s">
        <v>279</v>
      </c>
    </row>
    <row r="35" spans="1:5" x14ac:dyDescent="0.2">
      <c r="A35" s="191" t="s">
        <v>313</v>
      </c>
      <c r="B35" s="192">
        <v>9868665.1272</v>
      </c>
      <c r="C35" s="192">
        <v>787117.6557</v>
      </c>
      <c r="D35" s="191">
        <v>1871.598</v>
      </c>
      <c r="E35" s="191" t="s">
        <v>279</v>
      </c>
    </row>
    <row r="36" spans="1:5" x14ac:dyDescent="0.2">
      <c r="A36" s="191" t="s">
        <v>314</v>
      </c>
      <c r="B36" s="192">
        <v>9868645.6317999996</v>
      </c>
      <c r="C36" s="192">
        <v>787113.66059999994</v>
      </c>
      <c r="D36" s="191">
        <v>1871.616</v>
      </c>
      <c r="E36" s="191" t="s">
        <v>279</v>
      </c>
    </row>
    <row r="37" spans="1:5" x14ac:dyDescent="0.2">
      <c r="A37" s="191" t="s">
        <v>315</v>
      </c>
      <c r="B37" s="192">
        <v>9868626.4036999997</v>
      </c>
      <c r="C37" s="192">
        <v>787108.15769999998</v>
      </c>
      <c r="D37" s="191">
        <v>1871.653</v>
      </c>
      <c r="E37" s="191" t="s">
        <v>279</v>
      </c>
    </row>
    <row r="38" spans="1:5" x14ac:dyDescent="0.2">
      <c r="A38" s="191" t="s">
        <v>316</v>
      </c>
      <c r="B38" s="192">
        <v>9868607.6465000007</v>
      </c>
      <c r="C38" s="192">
        <v>787101.25430000003</v>
      </c>
      <c r="D38" s="191">
        <v>1871.7</v>
      </c>
      <c r="E38" s="191" t="s">
        <v>279</v>
      </c>
    </row>
    <row r="39" spans="1:5" x14ac:dyDescent="0.2">
      <c r="A39" s="191" t="s">
        <v>317</v>
      </c>
      <c r="B39" s="192">
        <v>9868588.9343999997</v>
      </c>
      <c r="C39" s="192">
        <v>787094.21550000005</v>
      </c>
      <c r="D39" s="191">
        <v>1871.749</v>
      </c>
      <c r="E39" s="191" t="s">
        <v>279</v>
      </c>
    </row>
    <row r="40" spans="1:5" x14ac:dyDescent="0.2">
      <c r="A40" s="191" t="s">
        <v>318</v>
      </c>
      <c r="B40" s="192">
        <v>9868569.7318999991</v>
      </c>
      <c r="C40" s="192">
        <v>787088.62419999996</v>
      </c>
      <c r="D40" s="191">
        <v>1871.806</v>
      </c>
      <c r="E40" s="191" t="s">
        <v>279</v>
      </c>
    </row>
    <row r="41" spans="1:5" x14ac:dyDescent="0.2">
      <c r="A41" s="191" t="s">
        <v>319</v>
      </c>
      <c r="B41" s="192">
        <v>9868550.7381999996</v>
      </c>
      <c r="C41" s="192">
        <v>787082.44819999998</v>
      </c>
      <c r="D41" s="191">
        <v>1871.9069999999999</v>
      </c>
      <c r="E41" s="191" t="s">
        <v>279</v>
      </c>
    </row>
    <row r="42" spans="1:5" x14ac:dyDescent="0.2">
      <c r="A42" s="191" t="s">
        <v>320</v>
      </c>
      <c r="B42" s="192">
        <v>9868532.3947999999</v>
      </c>
      <c r="C42" s="192">
        <v>787074.47829999996</v>
      </c>
      <c r="D42" s="191">
        <v>1872.1469999999999</v>
      </c>
      <c r="E42" s="191" t="s">
        <v>279</v>
      </c>
    </row>
    <row r="43" spans="1:5" x14ac:dyDescent="0.2">
      <c r="A43" s="191" t="s">
        <v>321</v>
      </c>
      <c r="B43" s="192">
        <v>9868513.5359000005</v>
      </c>
      <c r="C43" s="192">
        <v>787068.03929999995</v>
      </c>
      <c r="D43" s="191">
        <v>1872.325</v>
      </c>
      <c r="E43" s="191" t="s">
        <v>279</v>
      </c>
    </row>
    <row r="44" spans="1:5" x14ac:dyDescent="0.2">
      <c r="A44" s="191" t="s">
        <v>322</v>
      </c>
      <c r="B44" s="192">
        <v>9868494.0731000006</v>
      </c>
      <c r="C44" s="192">
        <v>787063.43480000005</v>
      </c>
      <c r="D44" s="191">
        <v>1872.442</v>
      </c>
      <c r="E44" s="191" t="s">
        <v>279</v>
      </c>
    </row>
    <row r="45" spans="1:5" x14ac:dyDescent="0.2">
      <c r="A45" s="191" t="s">
        <v>323</v>
      </c>
      <c r="B45" s="192">
        <v>9868474.3044000007</v>
      </c>
      <c r="C45" s="192">
        <v>787060.62170000002</v>
      </c>
      <c r="D45" s="191">
        <v>1872.6</v>
      </c>
      <c r="E45" s="191" t="s">
        <v>279</v>
      </c>
    </row>
    <row r="46" spans="1:5" x14ac:dyDescent="0.2">
      <c r="A46" s="191" t="s">
        <v>324</v>
      </c>
      <c r="B46" s="192">
        <v>9868454.4112999998</v>
      </c>
      <c r="C46" s="192">
        <v>787058.55649999995</v>
      </c>
      <c r="D46" s="191">
        <v>1872.818</v>
      </c>
      <c r="E46" s="191" t="s">
        <v>279</v>
      </c>
    </row>
    <row r="47" spans="1:5" x14ac:dyDescent="0.2">
      <c r="A47" s="191" t="s">
        <v>325</v>
      </c>
      <c r="B47" s="192">
        <v>9868434.5044999998</v>
      </c>
      <c r="C47" s="192">
        <v>787056.6287</v>
      </c>
      <c r="D47" s="191">
        <v>1872.9570000000001</v>
      </c>
      <c r="E47" s="191" t="s">
        <v>279</v>
      </c>
    </row>
    <row r="48" spans="1:5" x14ac:dyDescent="0.2">
      <c r="A48" s="191" t="s">
        <v>326</v>
      </c>
      <c r="B48" s="192">
        <v>9868414.6117000002</v>
      </c>
      <c r="C48" s="192">
        <v>787054.59169999999</v>
      </c>
      <c r="D48" s="191">
        <v>1873.117</v>
      </c>
      <c r="E48" s="191" t="s">
        <v>279</v>
      </c>
    </row>
    <row r="49" spans="1:5" x14ac:dyDescent="0.2">
      <c r="A49" s="191" t="s">
        <v>327</v>
      </c>
      <c r="B49" s="192">
        <v>9868394.8647000007</v>
      </c>
      <c r="C49" s="192">
        <v>787051.42099999997</v>
      </c>
      <c r="D49" s="191">
        <v>1873.3920000000001</v>
      </c>
      <c r="E49" s="191" t="s">
        <v>279</v>
      </c>
    </row>
    <row r="50" spans="1:5" x14ac:dyDescent="0.2">
      <c r="A50" s="191" t="s">
        <v>328</v>
      </c>
      <c r="B50" s="192">
        <v>9868375.0726999994</v>
      </c>
      <c r="C50" s="192">
        <v>787048.6679</v>
      </c>
      <c r="D50" s="191">
        <v>1873.6590000000001</v>
      </c>
      <c r="E50" s="191" t="s">
        <v>279</v>
      </c>
    </row>
    <row r="51" spans="1:5" x14ac:dyDescent="0.2">
      <c r="A51" s="191" t="s">
        <v>329</v>
      </c>
      <c r="B51" s="192">
        <v>9868355.0956999995</v>
      </c>
      <c r="C51" s="192">
        <v>787047.7095</v>
      </c>
      <c r="D51" s="191">
        <v>1873.884</v>
      </c>
      <c r="E51" s="191" t="s">
        <v>279</v>
      </c>
    </row>
    <row r="52" spans="1:5" x14ac:dyDescent="0.2">
      <c r="A52" s="191" t="s">
        <v>330</v>
      </c>
      <c r="B52" s="192">
        <v>9868335.1364999991</v>
      </c>
      <c r="C52" s="192">
        <v>787046.50139999995</v>
      </c>
      <c r="D52" s="191">
        <v>1874.1130000000001</v>
      </c>
      <c r="E52" s="191" t="s">
        <v>279</v>
      </c>
    </row>
    <row r="53" spans="1:5" x14ac:dyDescent="0.2">
      <c r="A53" s="191" t="s">
        <v>331</v>
      </c>
      <c r="B53" s="192">
        <v>9868315.2272999994</v>
      </c>
      <c r="C53" s="192">
        <v>787044.59719999996</v>
      </c>
      <c r="D53" s="191">
        <v>1874.354</v>
      </c>
      <c r="E53" s="191" t="s">
        <v>279</v>
      </c>
    </row>
    <row r="54" spans="1:5" x14ac:dyDescent="0.2">
      <c r="A54" s="191" t="s">
        <v>332</v>
      </c>
      <c r="B54" s="192">
        <v>9868295.3181999996</v>
      </c>
      <c r="C54" s="192">
        <v>787042.69290000002</v>
      </c>
      <c r="D54" s="191">
        <v>1874.5519999999999</v>
      </c>
      <c r="E54" s="191" t="s">
        <v>279</v>
      </c>
    </row>
    <row r="55" spans="1:5" x14ac:dyDescent="0.2">
      <c r="A55" s="191" t="s">
        <v>333</v>
      </c>
      <c r="B55" s="192">
        <v>9868275.409</v>
      </c>
      <c r="C55" s="192">
        <v>787040.78870000003</v>
      </c>
      <c r="D55" s="191">
        <v>1874.701</v>
      </c>
      <c r="E55" s="191" t="s">
        <v>279</v>
      </c>
    </row>
    <row r="56" spans="1:5" x14ac:dyDescent="0.2">
      <c r="A56" s="191" t="s">
        <v>334</v>
      </c>
      <c r="B56" s="192">
        <v>9868255.4999000002</v>
      </c>
      <c r="C56" s="192">
        <v>787038.88439999998</v>
      </c>
      <c r="D56" s="191">
        <v>1874.9079999999999</v>
      </c>
      <c r="E56" s="191" t="s">
        <v>279</v>
      </c>
    </row>
    <row r="57" spans="1:5" x14ac:dyDescent="0.2">
      <c r="A57" s="191" t="s">
        <v>335</v>
      </c>
      <c r="B57" s="192">
        <v>9868235.5879999995</v>
      </c>
      <c r="C57" s="192">
        <v>787037.0148</v>
      </c>
      <c r="D57" s="191">
        <v>1875.164</v>
      </c>
      <c r="E57" s="191" t="s">
        <v>279</v>
      </c>
    </row>
    <row r="58" spans="1:5" x14ac:dyDescent="0.2">
      <c r="A58" s="191" t="s">
        <v>336</v>
      </c>
      <c r="B58" s="192">
        <v>9868215.6240999997</v>
      </c>
      <c r="C58" s="192">
        <v>787035.81389999995</v>
      </c>
      <c r="D58" s="191">
        <v>1875.3710000000001</v>
      </c>
      <c r="E58" s="191" t="s">
        <v>279</v>
      </c>
    </row>
    <row r="59" spans="1:5" x14ac:dyDescent="0.2">
      <c r="A59" s="191" t="s">
        <v>337</v>
      </c>
      <c r="B59" s="192">
        <v>9868195.6614999995</v>
      </c>
      <c r="C59" s="192">
        <v>787034.59530000004</v>
      </c>
      <c r="D59" s="191">
        <v>1875.588</v>
      </c>
      <c r="E59" s="191" t="s">
        <v>279</v>
      </c>
    </row>
    <row r="60" spans="1:5" x14ac:dyDescent="0.2">
      <c r="A60" s="191" t="s">
        <v>338</v>
      </c>
      <c r="B60" s="192">
        <v>9868175.7503999993</v>
      </c>
      <c r="C60" s="192">
        <v>787032.71149999998</v>
      </c>
      <c r="D60" s="191">
        <v>1875.835</v>
      </c>
      <c r="E60" s="191" t="s">
        <v>279</v>
      </c>
    </row>
    <row r="61" spans="1:5" x14ac:dyDescent="0.2">
      <c r="A61" s="191" t="s">
        <v>339</v>
      </c>
      <c r="B61" s="192">
        <v>9868155.8535999991</v>
      </c>
      <c r="C61" s="192">
        <v>787030.69669999997</v>
      </c>
      <c r="D61" s="191">
        <v>1876.0930000000001</v>
      </c>
      <c r="E61" s="191" t="s">
        <v>279</v>
      </c>
    </row>
    <row r="62" spans="1:5" x14ac:dyDescent="0.2">
      <c r="A62" s="191" t="s">
        <v>340</v>
      </c>
      <c r="B62" s="192">
        <v>9868136.0050000008</v>
      </c>
      <c r="C62" s="192">
        <v>787028.24089999998</v>
      </c>
      <c r="D62" s="191">
        <v>1876.3979999999999</v>
      </c>
      <c r="E62" s="191" t="s">
        <v>279</v>
      </c>
    </row>
    <row r="63" spans="1:5" x14ac:dyDescent="0.2">
      <c r="A63" s="191" t="s">
        <v>341</v>
      </c>
      <c r="B63" s="192">
        <v>9868116.0961000007</v>
      </c>
      <c r="C63" s="192">
        <v>787026.37520000001</v>
      </c>
      <c r="D63" s="191">
        <v>1876.6130000000001</v>
      </c>
      <c r="E63" s="191" t="s">
        <v>279</v>
      </c>
    </row>
    <row r="64" spans="1:5" x14ac:dyDescent="0.2">
      <c r="A64" s="191" t="s">
        <v>342</v>
      </c>
      <c r="B64" s="192">
        <v>9868096.1599000003</v>
      </c>
      <c r="C64" s="192">
        <v>787024.77850000001</v>
      </c>
      <c r="D64" s="191">
        <v>1876.8330000000001</v>
      </c>
      <c r="E64" s="191" t="s">
        <v>279</v>
      </c>
    </row>
    <row r="65" spans="1:5" x14ac:dyDescent="0.2">
      <c r="A65" s="191" t="s">
        <v>343</v>
      </c>
      <c r="B65" s="192">
        <v>9868076.2916999999</v>
      </c>
      <c r="C65" s="192">
        <v>787022.51130000001</v>
      </c>
      <c r="D65" s="191">
        <v>1877.068</v>
      </c>
      <c r="E65" s="191" t="s">
        <v>279</v>
      </c>
    </row>
    <row r="66" spans="1:5" x14ac:dyDescent="0.2">
      <c r="A66" s="191" t="s">
        <v>344</v>
      </c>
      <c r="B66" s="192">
        <v>9868056.4410999995</v>
      </c>
      <c r="C66" s="192">
        <v>787020.07169999997</v>
      </c>
      <c r="D66" s="191">
        <v>1877.328</v>
      </c>
      <c r="E66" s="191" t="s">
        <v>279</v>
      </c>
    </row>
    <row r="67" spans="1:5" x14ac:dyDescent="0.2">
      <c r="A67" s="191" t="s">
        <v>345</v>
      </c>
      <c r="B67" s="192">
        <v>9868036.5353999995</v>
      </c>
      <c r="C67" s="192">
        <v>787018.14379999996</v>
      </c>
      <c r="D67" s="191">
        <v>1877.547</v>
      </c>
      <c r="E67" s="191" t="s">
        <v>279</v>
      </c>
    </row>
    <row r="68" spans="1:5" x14ac:dyDescent="0.2">
      <c r="A68" s="191" t="s">
        <v>346</v>
      </c>
      <c r="B68" s="192">
        <v>9868016.6188999992</v>
      </c>
      <c r="C68" s="192">
        <v>787016.31889999995</v>
      </c>
      <c r="D68" s="191">
        <v>1877.752</v>
      </c>
      <c r="E68" s="191" t="s">
        <v>279</v>
      </c>
    </row>
    <row r="69" spans="1:5" x14ac:dyDescent="0.2">
      <c r="A69" s="191" t="s">
        <v>347</v>
      </c>
      <c r="B69" s="192">
        <v>9867996.6963</v>
      </c>
      <c r="C69" s="192">
        <v>787014.56039999996</v>
      </c>
      <c r="D69" s="191">
        <v>1877.925</v>
      </c>
      <c r="E69" s="191" t="s">
        <v>279</v>
      </c>
    </row>
    <row r="70" spans="1:5" x14ac:dyDescent="0.2">
      <c r="A70" s="191" t="s">
        <v>348</v>
      </c>
      <c r="B70" s="192">
        <v>9867976.7717000004</v>
      </c>
      <c r="C70" s="192">
        <v>787012.82590000005</v>
      </c>
      <c r="D70" s="191">
        <v>1878.105</v>
      </c>
      <c r="E70" s="191" t="s">
        <v>279</v>
      </c>
    </row>
    <row r="71" spans="1:5" x14ac:dyDescent="0.2">
      <c r="A71" s="191" t="s">
        <v>349</v>
      </c>
      <c r="B71" s="192">
        <v>9867956.8441000003</v>
      </c>
      <c r="C71" s="192">
        <v>787011.12549999997</v>
      </c>
      <c r="D71" s="191">
        <v>1878.325</v>
      </c>
      <c r="E71" s="191" t="s">
        <v>279</v>
      </c>
    </row>
    <row r="72" spans="1:5" x14ac:dyDescent="0.2">
      <c r="A72" s="191" t="s">
        <v>350</v>
      </c>
      <c r="B72" s="192">
        <v>9867937.0648999996</v>
      </c>
      <c r="C72" s="192">
        <v>787013.56570000004</v>
      </c>
      <c r="D72" s="191">
        <v>1878.432</v>
      </c>
      <c r="E72" s="191" t="s">
        <v>279</v>
      </c>
    </row>
    <row r="73" spans="1:5" x14ac:dyDescent="0.2">
      <c r="A73" s="191" t="s">
        <v>351</v>
      </c>
      <c r="B73" s="192">
        <v>9867917.5155999996</v>
      </c>
      <c r="C73" s="192">
        <v>787017.6274</v>
      </c>
      <c r="D73" s="191">
        <v>1878.519</v>
      </c>
      <c r="E73" s="191" t="s">
        <v>279</v>
      </c>
    </row>
    <row r="74" spans="1:5" x14ac:dyDescent="0.2">
      <c r="A74" s="191" t="s">
        <v>352</v>
      </c>
      <c r="B74" s="192">
        <v>9867898.3739</v>
      </c>
      <c r="C74" s="192">
        <v>787023.42330000002</v>
      </c>
      <c r="D74" s="191">
        <v>1878.5889999999999</v>
      </c>
      <c r="E74" s="191" t="s">
        <v>279</v>
      </c>
    </row>
    <row r="75" spans="1:5" x14ac:dyDescent="0.2">
      <c r="A75" s="191" t="s">
        <v>353</v>
      </c>
      <c r="B75" s="192">
        <v>9867879.5286999997</v>
      </c>
      <c r="C75" s="192">
        <v>787030.09369999997</v>
      </c>
      <c r="D75" s="191">
        <v>1878.6690000000001</v>
      </c>
      <c r="E75" s="191" t="s">
        <v>279</v>
      </c>
    </row>
    <row r="76" spans="1:5" x14ac:dyDescent="0.2">
      <c r="A76" s="191" t="s">
        <v>354</v>
      </c>
      <c r="B76" s="192">
        <v>9867860.8158999998</v>
      </c>
      <c r="C76" s="192">
        <v>787037.15269999998</v>
      </c>
      <c r="D76" s="191">
        <v>1878.7529999999999</v>
      </c>
      <c r="E76" s="191" t="s">
        <v>279</v>
      </c>
    </row>
    <row r="77" spans="1:5" x14ac:dyDescent="0.2">
      <c r="A77" s="191" t="s">
        <v>355</v>
      </c>
      <c r="B77" s="192">
        <v>9867841.5833000001</v>
      </c>
      <c r="C77" s="192">
        <v>787042.59739999997</v>
      </c>
      <c r="D77" s="191">
        <v>1878.876</v>
      </c>
      <c r="E77" s="191" t="s">
        <v>279</v>
      </c>
    </row>
    <row r="78" spans="1:5" x14ac:dyDescent="0.2">
      <c r="A78" s="191" t="s">
        <v>356</v>
      </c>
      <c r="B78" s="192">
        <v>9867822.2674000002</v>
      </c>
      <c r="C78" s="192">
        <v>787047.78189999994</v>
      </c>
      <c r="D78" s="191">
        <v>1879.0029999999999</v>
      </c>
      <c r="E78" s="191" t="s">
        <v>279</v>
      </c>
    </row>
    <row r="79" spans="1:5" x14ac:dyDescent="0.2">
      <c r="A79" s="191" t="s">
        <v>357</v>
      </c>
      <c r="B79" s="192">
        <v>9867803.1677999999</v>
      </c>
      <c r="C79" s="192">
        <v>787053.71519999998</v>
      </c>
      <c r="D79" s="191">
        <v>1879.077</v>
      </c>
      <c r="E79" s="191" t="s">
        <v>279</v>
      </c>
    </row>
    <row r="80" spans="1:5" x14ac:dyDescent="0.2">
      <c r="A80" s="191" t="s">
        <v>358</v>
      </c>
      <c r="B80" s="192">
        <v>9867783.9945999999</v>
      </c>
      <c r="C80" s="192">
        <v>787059.32909999997</v>
      </c>
      <c r="D80" s="191">
        <v>1879.153</v>
      </c>
      <c r="E80" s="191" t="s">
        <v>279</v>
      </c>
    </row>
    <row r="81" spans="1:5" x14ac:dyDescent="0.2">
      <c r="A81" s="191" t="s">
        <v>359</v>
      </c>
      <c r="B81" s="192">
        <v>9867764.0048999991</v>
      </c>
      <c r="C81" s="192">
        <v>787058.77619999996</v>
      </c>
      <c r="D81" s="191">
        <v>1879.261</v>
      </c>
      <c r="E81" s="191" t="s">
        <v>279</v>
      </c>
    </row>
    <row r="82" spans="1:5" x14ac:dyDescent="0.2">
      <c r="A82" s="191" t="s">
        <v>360</v>
      </c>
      <c r="B82" s="192">
        <v>9867744.0207000002</v>
      </c>
      <c r="C82" s="192">
        <v>787058.03399999999</v>
      </c>
      <c r="D82" s="191">
        <v>1879.376</v>
      </c>
      <c r="E82" s="191" t="s">
        <v>279</v>
      </c>
    </row>
    <row r="83" spans="1:5" x14ac:dyDescent="0.2">
      <c r="A83" s="191" t="s">
        <v>361</v>
      </c>
      <c r="B83" s="192">
        <v>9867724.0761999991</v>
      </c>
      <c r="C83" s="192">
        <v>787056.54460000002</v>
      </c>
      <c r="D83" s="191">
        <v>1879.5229999999999</v>
      </c>
      <c r="E83" s="191" t="s">
        <v>279</v>
      </c>
    </row>
    <row r="84" spans="1:5" x14ac:dyDescent="0.2">
      <c r="A84" s="191" t="s">
        <v>362</v>
      </c>
      <c r="B84" s="192">
        <v>9867704.2054999992</v>
      </c>
      <c r="C84" s="192">
        <v>787054.46620000002</v>
      </c>
      <c r="D84" s="191">
        <v>1879.674</v>
      </c>
      <c r="E84" s="191" t="s">
        <v>279</v>
      </c>
    </row>
    <row r="85" spans="1:5" x14ac:dyDescent="0.2">
      <c r="A85" s="191" t="s">
        <v>363</v>
      </c>
      <c r="B85" s="192">
        <v>9867684.5245999992</v>
      </c>
      <c r="C85" s="192">
        <v>787050.90789999999</v>
      </c>
      <c r="D85" s="191">
        <v>1879.8340000000001</v>
      </c>
      <c r="E85" s="191" t="s">
        <v>279</v>
      </c>
    </row>
    <row r="86" spans="1:5" x14ac:dyDescent="0.2">
      <c r="A86" s="191" t="s">
        <v>364</v>
      </c>
      <c r="B86" s="192">
        <v>9867664.7584000006</v>
      </c>
      <c r="C86" s="192">
        <v>787047.98789999995</v>
      </c>
      <c r="D86" s="191">
        <v>1879.991</v>
      </c>
      <c r="E86" s="191" t="s">
        <v>279</v>
      </c>
    </row>
    <row r="87" spans="1:5" x14ac:dyDescent="0.2">
      <c r="A87" s="191" t="s">
        <v>365</v>
      </c>
      <c r="B87" s="192">
        <v>9867644.8289999999</v>
      </c>
      <c r="C87" s="192">
        <v>787046.30799999996</v>
      </c>
      <c r="D87" s="191">
        <v>1880.144</v>
      </c>
      <c r="E87" s="191" t="s">
        <v>279</v>
      </c>
    </row>
    <row r="88" spans="1:5" x14ac:dyDescent="0.2">
      <c r="A88" s="191" t="s">
        <v>366</v>
      </c>
      <c r="B88" s="192">
        <v>9867624.9451000001</v>
      </c>
      <c r="C88" s="192">
        <v>787044.22519999999</v>
      </c>
      <c r="D88" s="191">
        <v>1880.287</v>
      </c>
      <c r="E88" s="191" t="s">
        <v>279</v>
      </c>
    </row>
    <row r="89" spans="1:5" x14ac:dyDescent="0.2">
      <c r="A89" s="191" t="s">
        <v>367</v>
      </c>
      <c r="B89" s="192">
        <v>9867605.1445000004</v>
      </c>
      <c r="C89" s="192">
        <v>787041.40789999999</v>
      </c>
      <c r="D89" s="191">
        <v>1880.412</v>
      </c>
      <c r="E89" s="191" t="s">
        <v>279</v>
      </c>
    </row>
    <row r="90" spans="1:5" x14ac:dyDescent="0.2">
      <c r="A90" s="191" t="s">
        <v>368</v>
      </c>
      <c r="B90" s="192">
        <v>9867585.3310000002</v>
      </c>
      <c r="C90" s="192">
        <v>787038.69449999998</v>
      </c>
      <c r="D90" s="191">
        <v>1880.538</v>
      </c>
      <c r="E90" s="191" t="s">
        <v>279</v>
      </c>
    </row>
    <row r="91" spans="1:5" x14ac:dyDescent="0.2">
      <c r="A91" s="191" t="s">
        <v>369</v>
      </c>
      <c r="B91" s="192">
        <v>9867565.4451000001</v>
      </c>
      <c r="C91" s="192">
        <v>787036.56099999999</v>
      </c>
      <c r="D91" s="191">
        <v>1880.673</v>
      </c>
      <c r="E91" s="191" t="s">
        <v>279</v>
      </c>
    </row>
    <row r="92" spans="1:5" x14ac:dyDescent="0.2">
      <c r="A92" s="191" t="s">
        <v>370</v>
      </c>
      <c r="B92" s="192">
        <v>9867545.5450999998</v>
      </c>
      <c r="C92" s="192">
        <v>787034.60179999995</v>
      </c>
      <c r="D92" s="191">
        <v>1880.8040000000001</v>
      </c>
      <c r="E92" s="191" t="s">
        <v>279</v>
      </c>
    </row>
    <row r="93" spans="1:5" x14ac:dyDescent="0.2">
      <c r="A93" s="191" t="s">
        <v>371</v>
      </c>
      <c r="B93" s="192">
        <v>9867525.5723000001</v>
      </c>
      <c r="C93" s="192">
        <v>787033.56079999998</v>
      </c>
      <c r="D93" s="191">
        <v>1880.92</v>
      </c>
      <c r="E93" s="191" t="s">
        <v>279</v>
      </c>
    </row>
    <row r="94" spans="1:5" x14ac:dyDescent="0.2">
      <c r="A94" s="191" t="s">
        <v>372</v>
      </c>
      <c r="B94" s="192">
        <v>9867505.6358000003</v>
      </c>
      <c r="C94" s="192">
        <v>787032.22530000005</v>
      </c>
      <c r="D94" s="191">
        <v>1881.038</v>
      </c>
      <c r="E94" s="191" t="s">
        <v>279</v>
      </c>
    </row>
    <row r="95" spans="1:5" x14ac:dyDescent="0.2">
      <c r="A95" s="191" t="s">
        <v>373</v>
      </c>
      <c r="B95" s="192">
        <v>9867486.2930999994</v>
      </c>
      <c r="C95" s="192">
        <v>787027.14009999996</v>
      </c>
      <c r="D95" s="191">
        <v>1881.192</v>
      </c>
      <c r="E95" s="191" t="s">
        <v>279</v>
      </c>
    </row>
    <row r="96" spans="1:5" x14ac:dyDescent="0.2">
      <c r="A96" s="191" t="s">
        <v>374</v>
      </c>
      <c r="B96" s="192">
        <v>9867467.0188999996</v>
      </c>
      <c r="C96" s="192">
        <v>787021.82220000005</v>
      </c>
      <c r="D96" s="191">
        <v>1881.345</v>
      </c>
      <c r="E96" s="191" t="s">
        <v>279</v>
      </c>
    </row>
    <row r="97" spans="1:5" x14ac:dyDescent="0.2">
      <c r="A97" s="191" t="s">
        <v>375</v>
      </c>
      <c r="B97" s="192">
        <v>9867448.0196000002</v>
      </c>
      <c r="C97" s="192">
        <v>787015.57499999995</v>
      </c>
      <c r="D97" s="191">
        <v>1881.4949999999999</v>
      </c>
      <c r="E97" s="191" t="s">
        <v>279</v>
      </c>
    </row>
    <row r="98" spans="1:5" x14ac:dyDescent="0.2">
      <c r="A98" s="191" t="s">
        <v>376</v>
      </c>
      <c r="B98" s="192">
        <v>9867429.3257999998</v>
      </c>
      <c r="C98" s="192">
        <v>787008.59900000005</v>
      </c>
      <c r="D98" s="191">
        <v>1881.6410000000001</v>
      </c>
      <c r="E98" s="191" t="s">
        <v>279</v>
      </c>
    </row>
    <row r="99" spans="1:5" x14ac:dyDescent="0.2">
      <c r="A99" s="191" t="s">
        <v>377</v>
      </c>
      <c r="B99" s="192">
        <v>9867411.6804000009</v>
      </c>
      <c r="C99" s="192">
        <v>786999.18429999996</v>
      </c>
      <c r="D99" s="191">
        <v>1881.777</v>
      </c>
      <c r="E99" s="191" t="s">
        <v>279</v>
      </c>
    </row>
    <row r="100" spans="1:5" x14ac:dyDescent="0.2">
      <c r="A100" s="191" t="s">
        <v>378</v>
      </c>
      <c r="B100" s="192">
        <v>9867393.8738000002</v>
      </c>
      <c r="C100" s="192">
        <v>786990.09959999996</v>
      </c>
      <c r="D100" s="191">
        <v>1881.923</v>
      </c>
      <c r="E100" s="191" t="s">
        <v>279</v>
      </c>
    </row>
    <row r="101" spans="1:5" x14ac:dyDescent="0.2">
      <c r="A101" s="191" t="s">
        <v>379</v>
      </c>
      <c r="B101" s="192">
        <v>9867375.5743000004</v>
      </c>
      <c r="C101" s="192">
        <v>786982.02949999995</v>
      </c>
      <c r="D101" s="191">
        <v>1882.1</v>
      </c>
      <c r="E101" s="191" t="s">
        <v>279</v>
      </c>
    </row>
    <row r="102" spans="1:5" x14ac:dyDescent="0.2">
      <c r="A102" s="191" t="s">
        <v>380</v>
      </c>
      <c r="B102" s="192">
        <v>9867357.1674000006</v>
      </c>
      <c r="C102" s="192">
        <v>786974.21470000001</v>
      </c>
      <c r="D102" s="191">
        <v>1882.2639999999999</v>
      </c>
      <c r="E102" s="191" t="s">
        <v>279</v>
      </c>
    </row>
    <row r="103" spans="1:5" x14ac:dyDescent="0.2">
      <c r="A103" s="191" t="s">
        <v>381</v>
      </c>
      <c r="B103" s="192">
        <v>9867338.5956999995</v>
      </c>
      <c r="C103" s="192">
        <v>786966.79229999997</v>
      </c>
      <c r="D103" s="191">
        <v>1882.4069999999999</v>
      </c>
      <c r="E103" s="191" t="s">
        <v>279</v>
      </c>
    </row>
    <row r="104" spans="1:5" x14ac:dyDescent="0.2">
      <c r="A104" s="191" t="s">
        <v>382</v>
      </c>
      <c r="B104" s="192">
        <v>9867320.2292999998</v>
      </c>
      <c r="C104" s="192">
        <v>786958.92830000003</v>
      </c>
      <c r="D104" s="191">
        <v>1882.556</v>
      </c>
      <c r="E104" s="191" t="s">
        <v>279</v>
      </c>
    </row>
    <row r="105" spans="1:5" x14ac:dyDescent="0.2">
      <c r="A105" s="191" t="s">
        <v>383</v>
      </c>
      <c r="B105" s="192">
        <v>9867302.6497000009</v>
      </c>
      <c r="C105" s="192">
        <v>786949.39110000001</v>
      </c>
      <c r="D105" s="191">
        <v>1882.7239999999999</v>
      </c>
      <c r="E105" s="191" t="s">
        <v>279</v>
      </c>
    </row>
    <row r="106" spans="1:5" x14ac:dyDescent="0.2">
      <c r="A106" s="191" t="s">
        <v>384</v>
      </c>
      <c r="B106" s="192">
        <v>9867284.8706</v>
      </c>
      <c r="C106" s="192">
        <v>786940.29269999999</v>
      </c>
      <c r="D106" s="191">
        <v>1882.894</v>
      </c>
      <c r="E106" s="191" t="s">
        <v>279</v>
      </c>
    </row>
    <row r="107" spans="1:5" x14ac:dyDescent="0.2">
      <c r="A107" s="191" t="s">
        <v>385</v>
      </c>
      <c r="B107" s="192">
        <v>9867266.0061000008</v>
      </c>
      <c r="C107" s="192">
        <v>786933.64939999999</v>
      </c>
      <c r="D107" s="191">
        <v>1883.0709999999999</v>
      </c>
      <c r="E107" s="191" t="s">
        <v>279</v>
      </c>
    </row>
    <row r="108" spans="1:5" x14ac:dyDescent="0.2">
      <c r="A108" s="191" t="s">
        <v>386</v>
      </c>
      <c r="B108" s="192">
        <v>9867247.0957999993</v>
      </c>
      <c r="C108" s="192">
        <v>786927.13899999997</v>
      </c>
      <c r="D108" s="191">
        <v>1883.232</v>
      </c>
      <c r="E108" s="191" t="s">
        <v>279</v>
      </c>
    </row>
    <row r="109" spans="1:5" x14ac:dyDescent="0.2">
      <c r="A109" s="191" t="s">
        <v>387</v>
      </c>
      <c r="B109" s="192">
        <v>9867228.1537999995</v>
      </c>
      <c r="C109" s="192">
        <v>786920.72019999998</v>
      </c>
      <c r="D109" s="191">
        <v>1883.3820000000001</v>
      </c>
      <c r="E109" s="191" t="s">
        <v>279</v>
      </c>
    </row>
    <row r="110" spans="1:5" x14ac:dyDescent="0.2">
      <c r="A110" s="191" t="s">
        <v>388</v>
      </c>
      <c r="B110" s="192">
        <v>9867210.3268999998</v>
      </c>
      <c r="C110" s="192">
        <v>786911.79440000001</v>
      </c>
      <c r="D110" s="191">
        <v>1883.5889999999999</v>
      </c>
      <c r="E110" s="191" t="s">
        <v>279</v>
      </c>
    </row>
    <row r="111" spans="1:5" x14ac:dyDescent="0.2">
      <c r="A111" s="191" t="s">
        <v>389</v>
      </c>
      <c r="B111" s="192">
        <v>9867192.9047999997</v>
      </c>
      <c r="C111" s="192">
        <v>786901.97420000006</v>
      </c>
      <c r="D111" s="191">
        <v>1883.8130000000001</v>
      </c>
      <c r="E111" s="191" t="s">
        <v>279</v>
      </c>
    </row>
    <row r="112" spans="1:5" x14ac:dyDescent="0.2">
      <c r="A112" s="191" t="s">
        <v>390</v>
      </c>
      <c r="B112" s="192">
        <v>9867175.0435000006</v>
      </c>
      <c r="C112" s="192">
        <v>786892.97580000001</v>
      </c>
      <c r="D112" s="191">
        <v>1883.9659999999999</v>
      </c>
      <c r="E112" s="191" t="s">
        <v>279</v>
      </c>
    </row>
    <row r="113" spans="1:5" x14ac:dyDescent="0.2">
      <c r="A113" s="191" t="s">
        <v>391</v>
      </c>
      <c r="B113" s="192">
        <v>9867157.1182000004</v>
      </c>
      <c r="C113" s="192">
        <v>786884.10930000001</v>
      </c>
      <c r="D113" s="191">
        <v>1884.124</v>
      </c>
      <c r="E113" s="191" t="s">
        <v>279</v>
      </c>
    </row>
    <row r="114" spans="1:5" x14ac:dyDescent="0.2">
      <c r="A114" s="191" t="s">
        <v>392</v>
      </c>
      <c r="B114" s="192">
        <v>9867138.9810000006</v>
      </c>
      <c r="C114" s="192">
        <v>786875.68070000003</v>
      </c>
      <c r="D114" s="191">
        <v>1884.2940000000001</v>
      </c>
      <c r="E114" s="191" t="s">
        <v>279</v>
      </c>
    </row>
    <row r="115" spans="1:5" x14ac:dyDescent="0.2">
      <c r="A115" s="191" t="s">
        <v>393</v>
      </c>
      <c r="B115" s="192">
        <v>9867121.5561999995</v>
      </c>
      <c r="C115" s="192">
        <v>786865.93299999996</v>
      </c>
      <c r="D115" s="191">
        <v>1884.492</v>
      </c>
      <c r="E115" s="191" t="s">
        <v>279</v>
      </c>
    </row>
    <row r="116" spans="1:5" x14ac:dyDescent="0.2">
      <c r="A116" s="191" t="s">
        <v>394</v>
      </c>
      <c r="B116" s="192">
        <v>9867104.5898000002</v>
      </c>
      <c r="C116" s="192">
        <v>786855.34329999995</v>
      </c>
      <c r="D116" s="191">
        <v>1884.7080000000001</v>
      </c>
      <c r="E116" s="191" t="s">
        <v>279</v>
      </c>
    </row>
    <row r="117" spans="1:5" x14ac:dyDescent="0.2">
      <c r="A117" s="191" t="s">
        <v>395</v>
      </c>
      <c r="B117" s="192">
        <v>9867086.7464000005</v>
      </c>
      <c r="C117" s="192">
        <v>786846.31180000002</v>
      </c>
      <c r="D117" s="191">
        <v>1884.816</v>
      </c>
      <c r="E117" s="191" t="s">
        <v>279</v>
      </c>
    </row>
    <row r="118" spans="1:5" x14ac:dyDescent="0.2">
      <c r="A118" s="191" t="s">
        <v>396</v>
      </c>
      <c r="B118" s="192">
        <v>9867068.8452000003</v>
      </c>
      <c r="C118" s="192">
        <v>786837.39540000004</v>
      </c>
      <c r="D118" s="191">
        <v>1884.9280000000001</v>
      </c>
      <c r="E118" s="191" t="s">
        <v>279</v>
      </c>
    </row>
    <row r="119" spans="1:5" x14ac:dyDescent="0.2">
      <c r="A119" s="191" t="s">
        <v>397</v>
      </c>
      <c r="B119" s="192">
        <v>9867050.6953999996</v>
      </c>
      <c r="C119" s="192">
        <v>786828.99410000001</v>
      </c>
      <c r="D119" s="191">
        <v>1885.077</v>
      </c>
      <c r="E119" s="191" t="s">
        <v>279</v>
      </c>
    </row>
    <row r="120" spans="1:5" x14ac:dyDescent="0.2">
      <c r="A120" s="191" t="s">
        <v>398</v>
      </c>
      <c r="B120" s="192">
        <v>9867032.5523000006</v>
      </c>
      <c r="C120" s="192">
        <v>786820.57799999998</v>
      </c>
      <c r="D120" s="191">
        <v>1885.2460000000001</v>
      </c>
      <c r="E120" s="191" t="s">
        <v>279</v>
      </c>
    </row>
    <row r="121" spans="1:5" x14ac:dyDescent="0.2">
      <c r="A121" s="191" t="s">
        <v>399</v>
      </c>
      <c r="B121" s="192">
        <v>9867014.4265000001</v>
      </c>
      <c r="C121" s="192">
        <v>786812.12509999995</v>
      </c>
      <c r="D121" s="191">
        <v>1885.4639999999999</v>
      </c>
      <c r="E121" s="191" t="s">
        <v>279</v>
      </c>
    </row>
    <row r="122" spans="1:5" x14ac:dyDescent="0.2">
      <c r="A122" s="191" t="s">
        <v>400</v>
      </c>
      <c r="B122" s="192">
        <v>9866996.3522999994</v>
      </c>
      <c r="C122" s="192">
        <v>786803.56339999998</v>
      </c>
      <c r="D122" s="191">
        <v>1885.6569999999999</v>
      </c>
      <c r="E122" s="191" t="s">
        <v>279</v>
      </c>
    </row>
    <row r="123" spans="1:5" x14ac:dyDescent="0.2">
      <c r="A123" s="191" t="s">
        <v>401</v>
      </c>
      <c r="B123" s="192">
        <v>9866978.3618000001</v>
      </c>
      <c r="C123" s="192">
        <v>786794.82620000001</v>
      </c>
      <c r="D123" s="191">
        <v>1885.81</v>
      </c>
      <c r="E123" s="191" t="s">
        <v>279</v>
      </c>
    </row>
    <row r="124" spans="1:5" x14ac:dyDescent="0.2">
      <c r="A124" s="191" t="s">
        <v>402</v>
      </c>
      <c r="B124" s="192">
        <v>9866961.0668000001</v>
      </c>
      <c r="C124" s="192">
        <v>786784.83180000004</v>
      </c>
      <c r="D124" s="191">
        <v>1885.9760000000001</v>
      </c>
      <c r="E124" s="191" t="s">
        <v>279</v>
      </c>
    </row>
    <row r="125" spans="1:5" x14ac:dyDescent="0.2">
      <c r="A125" s="191" t="s">
        <v>403</v>
      </c>
      <c r="B125" s="192">
        <v>9866944.1287999991</v>
      </c>
      <c r="C125" s="192">
        <v>786774.19669999997</v>
      </c>
      <c r="D125" s="191">
        <v>1886.15</v>
      </c>
      <c r="E125" s="191" t="s">
        <v>279</v>
      </c>
    </row>
    <row r="126" spans="1:5" x14ac:dyDescent="0.2">
      <c r="A126" s="191" t="s">
        <v>404</v>
      </c>
      <c r="B126" s="192">
        <v>9866927.2380999997</v>
      </c>
      <c r="C126" s="192">
        <v>786763.48699999996</v>
      </c>
      <c r="D126" s="191">
        <v>1886.318</v>
      </c>
      <c r="E126" s="191" t="s">
        <v>279</v>
      </c>
    </row>
    <row r="127" spans="1:5" x14ac:dyDescent="0.2">
      <c r="A127" s="191" t="s">
        <v>405</v>
      </c>
      <c r="B127" s="192">
        <v>9866910.3713000007</v>
      </c>
      <c r="C127" s="192">
        <v>786752.73939999996</v>
      </c>
      <c r="D127" s="191">
        <v>1886.482</v>
      </c>
      <c r="E127" s="191" t="s">
        <v>279</v>
      </c>
    </row>
    <row r="128" spans="1:5" x14ac:dyDescent="0.2">
      <c r="A128" s="191" t="s">
        <v>406</v>
      </c>
      <c r="B128" s="192">
        <v>9866893.9381000008</v>
      </c>
      <c r="C128" s="192">
        <v>786741.34450000001</v>
      </c>
      <c r="D128" s="191">
        <v>1886.605</v>
      </c>
      <c r="E128" s="191" t="s">
        <v>279</v>
      </c>
    </row>
    <row r="129" spans="1:5" x14ac:dyDescent="0.2">
      <c r="A129" s="191" t="s">
        <v>407</v>
      </c>
      <c r="B129" s="192">
        <v>9866877.5851000007</v>
      </c>
      <c r="C129" s="192">
        <v>786729.83019999997</v>
      </c>
      <c r="D129" s="191">
        <v>1886.721</v>
      </c>
      <c r="E129" s="191" t="s">
        <v>279</v>
      </c>
    </row>
    <row r="130" spans="1:5" x14ac:dyDescent="0.2">
      <c r="A130" s="191" t="s">
        <v>408</v>
      </c>
      <c r="B130" s="192">
        <v>9866862.0462999996</v>
      </c>
      <c r="C130" s="192">
        <v>786717.25230000005</v>
      </c>
      <c r="D130" s="191">
        <v>1886.8820000000001</v>
      </c>
      <c r="E130" s="191" t="s">
        <v>279</v>
      </c>
    </row>
    <row r="131" spans="1:5" x14ac:dyDescent="0.2">
      <c r="A131" s="191" t="s">
        <v>409</v>
      </c>
      <c r="B131" s="192">
        <v>9866846.6736999992</v>
      </c>
      <c r="C131" s="192">
        <v>786704.4584</v>
      </c>
      <c r="D131" s="191">
        <v>1887.0530000000001</v>
      </c>
      <c r="E131" s="191" t="s">
        <v>279</v>
      </c>
    </row>
    <row r="132" spans="1:5" x14ac:dyDescent="0.2">
      <c r="A132" s="191" t="s">
        <v>410</v>
      </c>
      <c r="B132" s="192">
        <v>9866831.0631000008</v>
      </c>
      <c r="C132" s="192">
        <v>786691.9571</v>
      </c>
      <c r="D132" s="191">
        <v>1887.2180000000001</v>
      </c>
      <c r="E132" s="191" t="s">
        <v>279</v>
      </c>
    </row>
    <row r="133" spans="1:5" x14ac:dyDescent="0.2">
      <c r="A133" s="191" t="s">
        <v>411</v>
      </c>
      <c r="B133" s="192">
        <v>9866815.4096000008</v>
      </c>
      <c r="C133" s="192">
        <v>786679.50840000005</v>
      </c>
      <c r="D133" s="191">
        <v>1887.383</v>
      </c>
      <c r="E133" s="191" t="s">
        <v>279</v>
      </c>
    </row>
    <row r="134" spans="1:5" x14ac:dyDescent="0.2">
      <c r="A134" s="191" t="s">
        <v>412</v>
      </c>
      <c r="B134" s="192">
        <v>9866800.1111999992</v>
      </c>
      <c r="C134" s="192">
        <v>786666.6274</v>
      </c>
      <c r="D134" s="191">
        <v>1887.578</v>
      </c>
      <c r="E134" s="191" t="s">
        <v>279</v>
      </c>
    </row>
    <row r="135" spans="1:5" x14ac:dyDescent="0.2">
      <c r="A135" s="191" t="s">
        <v>413</v>
      </c>
      <c r="B135" s="192">
        <v>9866784.7818</v>
      </c>
      <c r="C135" s="192">
        <v>786653.78969999996</v>
      </c>
      <c r="D135" s="191">
        <v>1887.7739999999999</v>
      </c>
      <c r="E135" s="191" t="s">
        <v>279</v>
      </c>
    </row>
    <row r="136" spans="1:5" x14ac:dyDescent="0.2">
      <c r="A136" s="191" t="s">
        <v>414</v>
      </c>
      <c r="B136" s="192">
        <v>9866767.4951000009</v>
      </c>
      <c r="C136" s="192">
        <v>786643.7317</v>
      </c>
      <c r="D136" s="191">
        <v>1887.9159999999999</v>
      </c>
      <c r="E136" s="191" t="s">
        <v>279</v>
      </c>
    </row>
    <row r="137" spans="1:5" x14ac:dyDescent="0.2">
      <c r="A137" s="191" t="s">
        <v>415</v>
      </c>
      <c r="B137" s="192">
        <v>9866750.2544</v>
      </c>
      <c r="C137" s="192">
        <v>786633.5956</v>
      </c>
      <c r="D137" s="191">
        <v>1888.0440000000001</v>
      </c>
      <c r="E137" s="191" t="s">
        <v>279</v>
      </c>
    </row>
    <row r="138" spans="1:5" x14ac:dyDescent="0.2">
      <c r="A138" s="191" t="s">
        <v>416</v>
      </c>
      <c r="B138" s="192">
        <v>9866732.4822000004</v>
      </c>
      <c r="C138" s="192">
        <v>786633.22710000002</v>
      </c>
      <c r="D138" s="191">
        <v>1888.1379999999999</v>
      </c>
      <c r="E138" s="191" t="s">
        <v>279</v>
      </c>
    </row>
    <row r="139" spans="1:5" x14ac:dyDescent="0.2">
      <c r="A139" s="191" t="s">
        <v>417</v>
      </c>
      <c r="B139" s="192">
        <v>9866718.9436000008</v>
      </c>
      <c r="C139" s="192">
        <v>786647.94799999997</v>
      </c>
      <c r="D139" s="191">
        <v>1888.222</v>
      </c>
      <c r="E139" s="191" t="s">
        <v>279</v>
      </c>
    </row>
    <row r="140" spans="1:5" x14ac:dyDescent="0.2">
      <c r="A140" s="191" t="s">
        <v>418</v>
      </c>
      <c r="B140" s="192">
        <v>9866706.7679999992</v>
      </c>
      <c r="C140" s="192">
        <v>786663.80519999994</v>
      </c>
      <c r="D140" s="191">
        <v>1888.211</v>
      </c>
      <c r="E140" s="191" t="s">
        <v>279</v>
      </c>
    </row>
    <row r="141" spans="1:5" x14ac:dyDescent="0.2">
      <c r="A141" s="191" t="s">
        <v>419</v>
      </c>
      <c r="B141" s="192">
        <v>9866694.7390000001</v>
      </c>
      <c r="C141" s="192">
        <v>786679.78339999996</v>
      </c>
      <c r="D141" s="191">
        <v>1888.1869999999999</v>
      </c>
      <c r="E141" s="191" t="s">
        <v>279</v>
      </c>
    </row>
    <row r="142" spans="1:5" x14ac:dyDescent="0.2">
      <c r="A142" s="191" t="s">
        <v>420</v>
      </c>
      <c r="B142" s="192">
        <v>9866682.3762999997</v>
      </c>
      <c r="C142" s="192">
        <v>786695.50459999999</v>
      </c>
      <c r="D142" s="191">
        <v>1888.1559999999999</v>
      </c>
      <c r="E142" s="191" t="s">
        <v>279</v>
      </c>
    </row>
    <row r="143" spans="1:5" x14ac:dyDescent="0.2">
      <c r="A143" s="191" t="s">
        <v>421</v>
      </c>
      <c r="B143" s="192">
        <v>9866669.9996000007</v>
      </c>
      <c r="C143" s="192">
        <v>786711.21499999997</v>
      </c>
      <c r="D143" s="191">
        <v>1888.125</v>
      </c>
      <c r="E143" s="191" t="s">
        <v>279</v>
      </c>
    </row>
    <row r="144" spans="1:5" x14ac:dyDescent="0.2">
      <c r="A144" s="191" t="s">
        <v>422</v>
      </c>
      <c r="B144" s="192">
        <v>9866657.5873000007</v>
      </c>
      <c r="C144" s="192">
        <v>786726.89729999995</v>
      </c>
      <c r="D144" s="191">
        <v>1888.0889999999999</v>
      </c>
      <c r="E144" s="191" t="s">
        <v>279</v>
      </c>
    </row>
    <row r="145" spans="1:5" x14ac:dyDescent="0.2">
      <c r="A145" s="191" t="s">
        <v>423</v>
      </c>
      <c r="B145" s="192">
        <v>9866645.1569999997</v>
      </c>
      <c r="C145" s="192">
        <v>786742.56530000002</v>
      </c>
      <c r="D145" s="191">
        <v>1888.0509999999999</v>
      </c>
      <c r="E145" s="191" t="s">
        <v>279</v>
      </c>
    </row>
    <row r="146" spans="1:5" x14ac:dyDescent="0.2">
      <c r="A146" s="191" t="s">
        <v>424</v>
      </c>
      <c r="B146" s="192">
        <v>9866632.7262999993</v>
      </c>
      <c r="C146" s="192">
        <v>786758.23309999995</v>
      </c>
      <c r="D146" s="191">
        <v>1888.011</v>
      </c>
      <c r="E146" s="191" t="s">
        <v>279</v>
      </c>
    </row>
    <row r="147" spans="1:5" x14ac:dyDescent="0.2">
      <c r="A147" s="191" t="s">
        <v>425</v>
      </c>
      <c r="B147" s="192">
        <v>9866620.2937000003</v>
      </c>
      <c r="C147" s="192">
        <v>786773.89930000005</v>
      </c>
      <c r="D147" s="191">
        <v>1887.9590000000001</v>
      </c>
      <c r="E147" s="191" t="s">
        <v>279</v>
      </c>
    </row>
    <row r="148" spans="1:5" x14ac:dyDescent="0.2">
      <c r="A148" s="191" t="s">
        <v>426</v>
      </c>
      <c r="B148" s="192">
        <v>9866607.8610999994</v>
      </c>
      <c r="C148" s="192">
        <v>786789.56550000003</v>
      </c>
      <c r="D148" s="191">
        <v>1887.9069999999999</v>
      </c>
      <c r="E148" s="191" t="s">
        <v>279</v>
      </c>
    </row>
    <row r="149" spans="1:5" x14ac:dyDescent="0.2">
      <c r="A149" s="191" t="s">
        <v>427</v>
      </c>
      <c r="B149" s="192">
        <v>9866595.4638</v>
      </c>
      <c r="C149" s="192">
        <v>786805.25970000005</v>
      </c>
      <c r="D149" s="191">
        <v>1887.8589999999999</v>
      </c>
      <c r="E149" s="191" t="s">
        <v>279</v>
      </c>
    </row>
    <row r="150" spans="1:5" x14ac:dyDescent="0.2">
      <c r="A150" s="191" t="s">
        <v>428</v>
      </c>
      <c r="B150" s="192">
        <v>9866583.0719000008</v>
      </c>
      <c r="C150" s="192">
        <v>786820.95810000005</v>
      </c>
      <c r="D150" s="191">
        <v>1887.8109999999999</v>
      </c>
      <c r="E150" s="191" t="s">
        <v>279</v>
      </c>
    </row>
    <row r="151" spans="1:5" x14ac:dyDescent="0.2">
      <c r="A151" s="191" t="s">
        <v>429</v>
      </c>
      <c r="B151" s="192">
        <v>9866570.7852999996</v>
      </c>
      <c r="C151" s="192">
        <v>786836.73869999999</v>
      </c>
      <c r="D151" s="191">
        <v>1887.7629999999999</v>
      </c>
      <c r="E151" s="191" t="s">
        <v>279</v>
      </c>
    </row>
    <row r="152" spans="1:5" x14ac:dyDescent="0.2">
      <c r="A152" s="191" t="s">
        <v>430</v>
      </c>
      <c r="B152" s="192">
        <v>9866558.5672999993</v>
      </c>
      <c r="C152" s="192">
        <v>786852.57290000003</v>
      </c>
      <c r="D152" s="191">
        <v>1887.7159999999999</v>
      </c>
      <c r="E152" s="191" t="s">
        <v>279</v>
      </c>
    </row>
    <row r="153" spans="1:5" x14ac:dyDescent="0.2">
      <c r="A153" s="191" t="s">
        <v>431</v>
      </c>
      <c r="B153" s="192">
        <v>9866546.3317000009</v>
      </c>
      <c r="C153" s="192">
        <v>786868.39339999994</v>
      </c>
      <c r="D153" s="191">
        <v>1887.672</v>
      </c>
      <c r="E153" s="191" t="s">
        <v>279</v>
      </c>
    </row>
    <row r="154" spans="1:5" x14ac:dyDescent="0.2">
      <c r="A154" s="191" t="s">
        <v>432</v>
      </c>
      <c r="B154" s="192">
        <v>9866534.0890999995</v>
      </c>
      <c r="C154" s="192">
        <v>786884.20860000001</v>
      </c>
      <c r="D154" s="191">
        <v>1887.6310000000001</v>
      </c>
      <c r="E154" s="191" t="s">
        <v>279</v>
      </c>
    </row>
    <row r="155" spans="1:5" x14ac:dyDescent="0.2">
      <c r="A155" s="191" t="s">
        <v>433</v>
      </c>
      <c r="B155" s="192">
        <v>9866521.8199000005</v>
      </c>
      <c r="C155" s="192">
        <v>786900.00300000003</v>
      </c>
      <c r="D155" s="191">
        <v>1887.5889999999999</v>
      </c>
      <c r="E155" s="191" t="s">
        <v>279</v>
      </c>
    </row>
    <row r="156" spans="1:5" x14ac:dyDescent="0.2">
      <c r="A156" s="191" t="s">
        <v>434</v>
      </c>
      <c r="B156" s="192">
        <v>9866509.5109999999</v>
      </c>
      <c r="C156" s="192">
        <v>786915.76670000004</v>
      </c>
      <c r="D156" s="191">
        <v>1887.547</v>
      </c>
      <c r="E156" s="191" t="s">
        <v>279</v>
      </c>
    </row>
    <row r="157" spans="1:5" x14ac:dyDescent="0.2">
      <c r="A157" s="191" t="s">
        <v>435</v>
      </c>
      <c r="B157" s="192">
        <v>9866497.2059000004</v>
      </c>
      <c r="C157" s="192">
        <v>786931.53319999995</v>
      </c>
      <c r="D157" s="191">
        <v>1887.4939999999999</v>
      </c>
      <c r="E157" s="191" t="s">
        <v>279</v>
      </c>
    </row>
    <row r="158" spans="1:5" x14ac:dyDescent="0.2">
      <c r="A158" s="191" t="s">
        <v>436</v>
      </c>
      <c r="B158" s="192">
        <v>9866484.9063000008</v>
      </c>
      <c r="C158" s="192">
        <v>786947.30409999995</v>
      </c>
      <c r="D158" s="191">
        <v>1887.421</v>
      </c>
      <c r="E158" s="191" t="s">
        <v>279</v>
      </c>
    </row>
    <row r="159" spans="1:5" x14ac:dyDescent="0.2">
      <c r="A159" s="191" t="s">
        <v>437</v>
      </c>
      <c r="B159" s="192">
        <v>9866472.5721000005</v>
      </c>
      <c r="C159" s="192">
        <v>786963.04779999994</v>
      </c>
      <c r="D159" s="191">
        <v>1887.354</v>
      </c>
      <c r="E159" s="191" t="s">
        <v>279</v>
      </c>
    </row>
    <row r="160" spans="1:5" x14ac:dyDescent="0.2">
      <c r="A160" s="191" t="s">
        <v>438</v>
      </c>
      <c r="B160" s="192">
        <v>9866460.2061999999</v>
      </c>
      <c r="C160" s="192">
        <v>786978.76679999998</v>
      </c>
      <c r="D160" s="191">
        <v>1887.29</v>
      </c>
      <c r="E160" s="191" t="s">
        <v>279</v>
      </c>
    </row>
    <row r="161" spans="1:5" x14ac:dyDescent="0.2">
      <c r="A161" s="191" t="s">
        <v>439</v>
      </c>
      <c r="B161" s="192">
        <v>9866447.7292999998</v>
      </c>
      <c r="C161" s="192">
        <v>786994.39740000002</v>
      </c>
      <c r="D161" s="191">
        <v>1887.1959999999999</v>
      </c>
      <c r="E161" s="191" t="s">
        <v>279</v>
      </c>
    </row>
    <row r="162" spans="1:5" x14ac:dyDescent="0.2">
      <c r="A162" s="191" t="s">
        <v>440</v>
      </c>
      <c r="B162" s="192">
        <v>9866435.2081000004</v>
      </c>
      <c r="C162" s="192">
        <v>787009.99289999995</v>
      </c>
      <c r="D162" s="191">
        <v>1887.0909999999999</v>
      </c>
      <c r="E162" s="191" t="s">
        <v>279</v>
      </c>
    </row>
    <row r="163" spans="1:5" x14ac:dyDescent="0.2">
      <c r="A163" s="191" t="s">
        <v>441</v>
      </c>
      <c r="B163" s="192">
        <v>9866422.7975999992</v>
      </c>
      <c r="C163" s="192">
        <v>787025.67599999998</v>
      </c>
      <c r="D163" s="191">
        <v>1886.9839999999999</v>
      </c>
      <c r="E163" s="191" t="s">
        <v>279</v>
      </c>
    </row>
    <row r="164" spans="1:5" x14ac:dyDescent="0.2">
      <c r="A164" s="191" t="s">
        <v>442</v>
      </c>
      <c r="B164" s="192">
        <v>9866410.5022</v>
      </c>
      <c r="C164" s="192">
        <v>787041.45019999996</v>
      </c>
      <c r="D164" s="191">
        <v>1886.875</v>
      </c>
      <c r="E164" s="191" t="s">
        <v>279</v>
      </c>
    </row>
    <row r="165" spans="1:5" x14ac:dyDescent="0.2">
      <c r="A165" s="191" t="s">
        <v>443</v>
      </c>
      <c r="B165" s="192">
        <v>9866398.0636999998</v>
      </c>
      <c r="C165" s="192">
        <v>787057.11069999996</v>
      </c>
      <c r="D165" s="191">
        <v>1886.7650000000001</v>
      </c>
      <c r="E165" s="191" t="s">
        <v>279</v>
      </c>
    </row>
    <row r="166" spans="1:5" x14ac:dyDescent="0.2">
      <c r="A166" s="191" t="s">
        <v>444</v>
      </c>
      <c r="B166" s="192">
        <v>9866385.4896000009</v>
      </c>
      <c r="C166" s="192">
        <v>787072.66350000002</v>
      </c>
      <c r="D166" s="191">
        <v>1886.653</v>
      </c>
      <c r="E166" s="191" t="s">
        <v>279</v>
      </c>
    </row>
    <row r="167" spans="1:5" x14ac:dyDescent="0.2">
      <c r="A167" s="191" t="s">
        <v>445</v>
      </c>
      <c r="B167" s="192">
        <v>9866373.1246000007</v>
      </c>
      <c r="C167" s="192">
        <v>787088.38190000004</v>
      </c>
      <c r="D167" s="191">
        <v>1886.519</v>
      </c>
      <c r="E167" s="191" t="s">
        <v>279</v>
      </c>
    </row>
    <row r="168" spans="1:5" x14ac:dyDescent="0.2">
      <c r="A168" s="191" t="s">
        <v>446</v>
      </c>
      <c r="B168" s="192">
        <v>9866360.8792000003</v>
      </c>
      <c r="C168" s="192">
        <v>787104.1949</v>
      </c>
      <c r="D168" s="191">
        <v>1886.373</v>
      </c>
      <c r="E168" s="191" t="s">
        <v>279</v>
      </c>
    </row>
    <row r="169" spans="1:5" x14ac:dyDescent="0.2">
      <c r="A169" s="191" t="s">
        <v>447</v>
      </c>
      <c r="B169" s="192">
        <v>9866348.5533000007</v>
      </c>
      <c r="C169" s="192">
        <v>787119.94510000001</v>
      </c>
      <c r="D169" s="191">
        <v>1886.2370000000001</v>
      </c>
      <c r="E169" s="191" t="s">
        <v>279</v>
      </c>
    </row>
    <row r="170" spans="1:5" x14ac:dyDescent="0.2">
      <c r="A170" s="191" t="s">
        <v>448</v>
      </c>
      <c r="B170" s="192">
        <v>9866336.2101000007</v>
      </c>
      <c r="C170" s="192">
        <v>787135.68189999997</v>
      </c>
      <c r="D170" s="191">
        <v>1886.1030000000001</v>
      </c>
      <c r="E170" s="191" t="s">
        <v>279</v>
      </c>
    </row>
    <row r="171" spans="1:5" x14ac:dyDescent="0.2">
      <c r="A171" s="191" t="s">
        <v>449</v>
      </c>
      <c r="B171" s="192">
        <v>9866323.8036000002</v>
      </c>
      <c r="C171" s="192">
        <v>787151.36869999999</v>
      </c>
      <c r="D171" s="191">
        <v>1885.9649999999999</v>
      </c>
      <c r="E171" s="191" t="s">
        <v>279</v>
      </c>
    </row>
    <row r="172" spans="1:5" x14ac:dyDescent="0.2">
      <c r="A172" s="191" t="s">
        <v>450</v>
      </c>
      <c r="B172" s="192">
        <v>9866311.3814000003</v>
      </c>
      <c r="C172" s="192">
        <v>787167.04319999996</v>
      </c>
      <c r="D172" s="191">
        <v>1885.825</v>
      </c>
      <c r="E172" s="191" t="s">
        <v>279</v>
      </c>
    </row>
    <row r="173" spans="1:5" x14ac:dyDescent="0.2">
      <c r="A173" s="191" t="s">
        <v>451</v>
      </c>
      <c r="B173" s="192">
        <v>9866299.0308999997</v>
      </c>
      <c r="C173" s="192">
        <v>787182.77399999998</v>
      </c>
      <c r="D173" s="191">
        <v>1885.692</v>
      </c>
      <c r="E173" s="191" t="s">
        <v>279</v>
      </c>
    </row>
    <row r="174" spans="1:5" x14ac:dyDescent="0.2">
      <c r="A174" s="191" t="s">
        <v>452</v>
      </c>
      <c r="B174" s="192">
        <v>9866286.7418000009</v>
      </c>
      <c r="C174" s="192">
        <v>787198.55299999996</v>
      </c>
      <c r="D174" s="191">
        <v>1885.5650000000001</v>
      </c>
      <c r="E174" s="191" t="s">
        <v>279</v>
      </c>
    </row>
    <row r="175" spans="1:5" x14ac:dyDescent="0.2">
      <c r="A175" s="191" t="s">
        <v>453</v>
      </c>
      <c r="B175" s="192">
        <v>9866274.2937000003</v>
      </c>
      <c r="C175" s="192">
        <v>787214.20440000005</v>
      </c>
      <c r="D175" s="191">
        <v>1885.431</v>
      </c>
      <c r="E175" s="191" t="s">
        <v>279</v>
      </c>
    </row>
    <row r="176" spans="1:5" x14ac:dyDescent="0.2">
      <c r="A176" s="191" t="s">
        <v>454</v>
      </c>
      <c r="B176" s="192">
        <v>9866261.5326000005</v>
      </c>
      <c r="C176" s="192">
        <v>787229.6041</v>
      </c>
      <c r="D176" s="191">
        <v>1885.2850000000001</v>
      </c>
      <c r="E176" s="191" t="s">
        <v>279</v>
      </c>
    </row>
    <row r="177" spans="1:5" x14ac:dyDescent="0.2">
      <c r="A177" s="191" t="s">
        <v>455</v>
      </c>
      <c r="B177" s="192">
        <v>9866247.8598999996</v>
      </c>
      <c r="C177" s="192">
        <v>787244.12959999999</v>
      </c>
      <c r="D177" s="191">
        <v>1885.1559999999999</v>
      </c>
      <c r="E177" s="191" t="s">
        <v>279</v>
      </c>
    </row>
    <row r="178" spans="1:5" x14ac:dyDescent="0.2">
      <c r="A178" s="191" t="s">
        <v>456</v>
      </c>
      <c r="B178" s="192">
        <v>9866232.9471000005</v>
      </c>
      <c r="C178" s="192">
        <v>787257.45660000003</v>
      </c>
      <c r="D178" s="191">
        <v>1885.049</v>
      </c>
      <c r="E178" s="191" t="s">
        <v>279</v>
      </c>
    </row>
    <row r="179" spans="1:5" x14ac:dyDescent="0.2">
      <c r="A179" s="191" t="s">
        <v>457</v>
      </c>
      <c r="B179" s="192">
        <v>9866215.9570000004</v>
      </c>
      <c r="C179" s="192">
        <v>787267.80110000004</v>
      </c>
      <c r="D179" s="191">
        <v>1884.9490000000001</v>
      </c>
      <c r="E179" s="191" t="s">
        <v>279</v>
      </c>
    </row>
    <row r="180" spans="1:5" x14ac:dyDescent="0.2">
      <c r="A180" s="191" t="s">
        <v>458</v>
      </c>
      <c r="B180" s="192">
        <v>9866198.2204</v>
      </c>
      <c r="C180" s="192">
        <v>787277.04299999995</v>
      </c>
      <c r="D180" s="191">
        <v>1884.8530000000001</v>
      </c>
      <c r="E180" s="191" t="s">
        <v>279</v>
      </c>
    </row>
    <row r="181" spans="1:5" x14ac:dyDescent="0.2">
      <c r="A181" s="191" t="s">
        <v>459</v>
      </c>
      <c r="B181" s="192">
        <v>9866179.9396000002</v>
      </c>
      <c r="C181" s="192">
        <v>787285.13540000003</v>
      </c>
      <c r="D181" s="191">
        <v>1884.7750000000001</v>
      </c>
      <c r="E181" s="191" t="s">
        <v>279</v>
      </c>
    </row>
    <row r="182" spans="1:5" x14ac:dyDescent="0.2">
      <c r="A182" s="191" t="s">
        <v>460</v>
      </c>
      <c r="B182" s="192">
        <v>9866161.5449999999</v>
      </c>
      <c r="C182" s="192">
        <v>787292.98659999995</v>
      </c>
      <c r="D182" s="191">
        <v>1884.701</v>
      </c>
      <c r="E182" s="191" t="s">
        <v>279</v>
      </c>
    </row>
    <row r="183" spans="1:5" x14ac:dyDescent="0.2">
      <c r="A183" s="191" t="s">
        <v>461</v>
      </c>
      <c r="B183" s="192">
        <v>9866143.2519000005</v>
      </c>
      <c r="C183" s="192">
        <v>787301.07079999999</v>
      </c>
      <c r="D183" s="191">
        <v>1884.5989999999999</v>
      </c>
      <c r="E183" s="191" t="s">
        <v>279</v>
      </c>
    </row>
    <row r="184" spans="1:5" x14ac:dyDescent="0.2">
      <c r="A184" s="191" t="s">
        <v>462</v>
      </c>
      <c r="B184" s="192">
        <v>9866124.9637000002</v>
      </c>
      <c r="C184" s="192">
        <v>787309.16630000004</v>
      </c>
      <c r="D184" s="191">
        <v>1884.4939999999999</v>
      </c>
      <c r="E184" s="191" t="s">
        <v>279</v>
      </c>
    </row>
    <row r="185" spans="1:5" x14ac:dyDescent="0.2">
      <c r="A185" s="191" t="s">
        <v>463</v>
      </c>
      <c r="B185" s="192">
        <v>9866106.5344999991</v>
      </c>
      <c r="C185" s="192">
        <v>787316.93559999997</v>
      </c>
      <c r="D185" s="191">
        <v>1884.413</v>
      </c>
      <c r="E185" s="191" t="s">
        <v>279</v>
      </c>
    </row>
    <row r="186" spans="1:5" x14ac:dyDescent="0.2">
      <c r="A186" s="191" t="s">
        <v>464</v>
      </c>
      <c r="B186" s="192">
        <v>9866088.2155000009</v>
      </c>
      <c r="C186" s="192">
        <v>787324.95449999999</v>
      </c>
      <c r="D186" s="191">
        <v>1884.329</v>
      </c>
      <c r="E186" s="191" t="s">
        <v>279</v>
      </c>
    </row>
    <row r="187" spans="1:5" x14ac:dyDescent="0.2">
      <c r="A187" s="191" t="s">
        <v>465</v>
      </c>
      <c r="B187" s="192">
        <v>9866070.0665000007</v>
      </c>
      <c r="C187" s="192">
        <v>787333.35759999999</v>
      </c>
      <c r="D187" s="191">
        <v>1884.241</v>
      </c>
      <c r="E187" s="191" t="s">
        <v>279</v>
      </c>
    </row>
    <row r="188" spans="1:5" x14ac:dyDescent="0.2">
      <c r="A188" s="191" t="s">
        <v>466</v>
      </c>
      <c r="B188" s="192">
        <v>9866051.8717</v>
      </c>
      <c r="C188" s="192">
        <v>787341.66079999995</v>
      </c>
      <c r="D188" s="191">
        <v>1884.162</v>
      </c>
      <c r="E188" s="191" t="s">
        <v>279</v>
      </c>
    </row>
    <row r="189" spans="1:5" x14ac:dyDescent="0.2">
      <c r="A189" s="191" t="s">
        <v>467</v>
      </c>
      <c r="B189" s="192">
        <v>9866033.6516999993</v>
      </c>
      <c r="C189" s="192">
        <v>787349.90899999999</v>
      </c>
      <c r="D189" s="191">
        <v>1884.0550000000001</v>
      </c>
      <c r="E189" s="191" t="s">
        <v>279</v>
      </c>
    </row>
    <row r="190" spans="1:5" x14ac:dyDescent="0.2">
      <c r="A190" s="191" t="s">
        <v>468</v>
      </c>
      <c r="B190" s="192">
        <v>9866015.2999000009</v>
      </c>
      <c r="C190" s="192">
        <v>787357.85699999996</v>
      </c>
      <c r="D190" s="191">
        <v>1883.9870000000001</v>
      </c>
      <c r="E190" s="191" t="s">
        <v>279</v>
      </c>
    </row>
    <row r="191" spans="1:5" x14ac:dyDescent="0.2">
      <c r="A191" s="191" t="s">
        <v>469</v>
      </c>
      <c r="B191" s="192">
        <v>9865996.8987000007</v>
      </c>
      <c r="C191" s="192">
        <v>787365.69240000006</v>
      </c>
      <c r="D191" s="191">
        <v>1883.932</v>
      </c>
      <c r="E191" s="191" t="s">
        <v>279</v>
      </c>
    </row>
    <row r="192" spans="1:5" x14ac:dyDescent="0.2">
      <c r="A192" s="191" t="s">
        <v>470</v>
      </c>
      <c r="B192" s="192">
        <v>9865978.4506999999</v>
      </c>
      <c r="C192" s="192">
        <v>787373.41720000003</v>
      </c>
      <c r="D192" s="191">
        <v>1883.838</v>
      </c>
      <c r="E192" s="191" t="s">
        <v>279</v>
      </c>
    </row>
    <row r="193" spans="1:5" x14ac:dyDescent="0.2">
      <c r="A193" s="191" t="s">
        <v>471</v>
      </c>
      <c r="B193" s="192">
        <v>9865960.0007000007</v>
      </c>
      <c r="C193" s="192">
        <v>787381.13699999999</v>
      </c>
      <c r="D193" s="191">
        <v>1883.741</v>
      </c>
      <c r="E193" s="191" t="s">
        <v>279</v>
      </c>
    </row>
    <row r="194" spans="1:5" x14ac:dyDescent="0.2">
      <c r="A194" s="191" t="s">
        <v>472</v>
      </c>
      <c r="B194" s="192">
        <v>9865941.5757999998</v>
      </c>
      <c r="C194" s="192">
        <v>787388.9166</v>
      </c>
      <c r="D194" s="191">
        <v>1883.645</v>
      </c>
      <c r="E194" s="191" t="s">
        <v>279</v>
      </c>
    </row>
    <row r="195" spans="1:5" x14ac:dyDescent="0.2">
      <c r="A195" s="191" t="s">
        <v>473</v>
      </c>
      <c r="B195" s="192">
        <v>9865923.1619000006</v>
      </c>
      <c r="C195" s="192">
        <v>787396.72230000002</v>
      </c>
      <c r="D195" s="191">
        <v>1883.549</v>
      </c>
      <c r="E195" s="191" t="s">
        <v>279</v>
      </c>
    </row>
    <row r="196" spans="1:5" x14ac:dyDescent="0.2">
      <c r="A196" s="191" t="s">
        <v>474</v>
      </c>
      <c r="B196" s="192">
        <v>9865904.8333000001</v>
      </c>
      <c r="C196" s="192">
        <v>787404.72420000006</v>
      </c>
      <c r="D196" s="191">
        <v>1883.461</v>
      </c>
      <c r="E196" s="191" t="s">
        <v>279</v>
      </c>
    </row>
    <row r="197" spans="1:5" x14ac:dyDescent="0.2">
      <c r="A197" s="191" t="s">
        <v>475</v>
      </c>
      <c r="B197" s="192">
        <v>9865886.5649999995</v>
      </c>
      <c r="C197" s="192">
        <v>787412.86479999998</v>
      </c>
      <c r="D197" s="191">
        <v>1883.3789999999999</v>
      </c>
      <c r="E197" s="191" t="s">
        <v>279</v>
      </c>
    </row>
    <row r="198" spans="1:5" x14ac:dyDescent="0.2">
      <c r="A198" s="191" t="s">
        <v>476</v>
      </c>
      <c r="B198" s="192">
        <v>9865868.6928000003</v>
      </c>
      <c r="C198" s="192">
        <v>787421.76699999999</v>
      </c>
      <c r="D198" s="191">
        <v>1883.299</v>
      </c>
      <c r="E198" s="191" t="s">
        <v>279</v>
      </c>
    </row>
    <row r="199" spans="1:5" x14ac:dyDescent="0.2">
      <c r="A199" s="191" t="s">
        <v>477</v>
      </c>
      <c r="B199" s="192">
        <v>9865851.5767999999</v>
      </c>
      <c r="C199" s="192">
        <v>787432.11309999996</v>
      </c>
      <c r="D199" s="191">
        <v>1883.2239999999999</v>
      </c>
      <c r="E199" s="191" t="s">
        <v>279</v>
      </c>
    </row>
    <row r="200" spans="1:5" x14ac:dyDescent="0.2">
      <c r="A200" s="191" t="s">
        <v>478</v>
      </c>
      <c r="B200" s="192">
        <v>9865836.4100000001</v>
      </c>
      <c r="C200" s="192">
        <v>787444.89370000002</v>
      </c>
      <c r="D200" s="191">
        <v>1883.123</v>
      </c>
      <c r="E200" s="191" t="s">
        <v>279</v>
      </c>
    </row>
    <row r="201" spans="1:5" x14ac:dyDescent="0.2">
      <c r="A201" s="191" t="s">
        <v>479</v>
      </c>
      <c r="B201" s="192">
        <v>9865822.7296999991</v>
      </c>
      <c r="C201" s="192">
        <v>787459.48320000002</v>
      </c>
      <c r="D201" s="191">
        <v>1883.0039999999999</v>
      </c>
      <c r="E201" s="191" t="s">
        <v>279</v>
      </c>
    </row>
    <row r="202" spans="1:5" x14ac:dyDescent="0.2">
      <c r="A202" s="191" t="s">
        <v>480</v>
      </c>
      <c r="B202" s="192">
        <v>9865808.5105000008</v>
      </c>
      <c r="C202" s="192">
        <v>787473.54</v>
      </c>
      <c r="D202" s="191">
        <v>1882.902</v>
      </c>
      <c r="E202" s="191" t="s">
        <v>279</v>
      </c>
    </row>
    <row r="203" spans="1:5" x14ac:dyDescent="0.2">
      <c r="A203" s="191" t="s">
        <v>481</v>
      </c>
      <c r="B203" s="192">
        <v>9865794.0811999999</v>
      </c>
      <c r="C203" s="192">
        <v>787487.38899999997</v>
      </c>
      <c r="D203" s="191">
        <v>1882.808</v>
      </c>
      <c r="E203" s="191" t="s">
        <v>279</v>
      </c>
    </row>
    <row r="204" spans="1:5" x14ac:dyDescent="0.2">
      <c r="A204" s="191" t="s">
        <v>482</v>
      </c>
      <c r="B204" s="192">
        <v>9865779.5745000001</v>
      </c>
      <c r="C204" s="192">
        <v>787501.1568</v>
      </c>
      <c r="D204" s="191">
        <v>1882.6949999999999</v>
      </c>
      <c r="E204" s="191" t="s">
        <v>279</v>
      </c>
    </row>
    <row r="205" spans="1:5" x14ac:dyDescent="0.2">
      <c r="A205" s="191" t="s">
        <v>483</v>
      </c>
      <c r="B205" s="192">
        <v>9865765.1009999998</v>
      </c>
      <c r="C205" s="192">
        <v>787514.95620000002</v>
      </c>
      <c r="D205" s="191">
        <v>1882.578</v>
      </c>
      <c r="E205" s="191" t="s">
        <v>279</v>
      </c>
    </row>
    <row r="206" spans="1:5" x14ac:dyDescent="0.2">
      <c r="A206" s="191" t="s">
        <v>484</v>
      </c>
      <c r="B206" s="192">
        <v>9865751.7685000002</v>
      </c>
      <c r="C206" s="192">
        <v>787529.86399999994</v>
      </c>
      <c r="D206" s="191">
        <v>1882.463</v>
      </c>
      <c r="E206" s="191" t="s">
        <v>279</v>
      </c>
    </row>
    <row r="207" spans="1:5" x14ac:dyDescent="0.2">
      <c r="A207" s="191" t="s">
        <v>485</v>
      </c>
      <c r="B207" s="192">
        <v>9865738.1966999993</v>
      </c>
      <c r="C207" s="192">
        <v>787544.53850000002</v>
      </c>
      <c r="D207" s="191">
        <v>1882.3489999999999</v>
      </c>
      <c r="E207" s="191" t="s">
        <v>279</v>
      </c>
    </row>
    <row r="208" spans="1:5" x14ac:dyDescent="0.2">
      <c r="A208" s="191" t="s">
        <v>486</v>
      </c>
      <c r="B208" s="192">
        <v>9865723.5750999991</v>
      </c>
      <c r="C208" s="192">
        <v>787558.18429999996</v>
      </c>
      <c r="D208" s="191">
        <v>1882.2370000000001</v>
      </c>
      <c r="E208" s="191" t="s">
        <v>279</v>
      </c>
    </row>
    <row r="209" spans="1:5" x14ac:dyDescent="0.2">
      <c r="A209" s="191" t="s">
        <v>487</v>
      </c>
      <c r="B209" s="192">
        <v>9865709.1459999997</v>
      </c>
      <c r="C209" s="192">
        <v>787572.02919999999</v>
      </c>
      <c r="D209" s="191">
        <v>1882.1220000000001</v>
      </c>
      <c r="E209" s="191" t="s">
        <v>279</v>
      </c>
    </row>
    <row r="210" spans="1:5" x14ac:dyDescent="0.2">
      <c r="A210" s="191" t="s">
        <v>488</v>
      </c>
      <c r="B210" s="192">
        <v>9865695.0236000009</v>
      </c>
      <c r="C210" s="192">
        <v>787586.19110000005</v>
      </c>
      <c r="D210" s="191">
        <v>1882.002</v>
      </c>
      <c r="E210" s="191" t="s">
        <v>279</v>
      </c>
    </row>
    <row r="211" spans="1:5" x14ac:dyDescent="0.2">
      <c r="A211" s="191" t="s">
        <v>489</v>
      </c>
      <c r="B211" s="192">
        <v>9865680.9283000007</v>
      </c>
      <c r="C211" s="192">
        <v>787600.37990000006</v>
      </c>
      <c r="D211" s="191">
        <v>1881.894</v>
      </c>
      <c r="E211" s="191" t="s">
        <v>279</v>
      </c>
    </row>
    <row r="212" spans="1:5" x14ac:dyDescent="0.2">
      <c r="A212" s="191" t="s">
        <v>490</v>
      </c>
      <c r="B212" s="192">
        <v>9865666.8615000006</v>
      </c>
      <c r="C212" s="192">
        <v>787614.5969</v>
      </c>
      <c r="D212" s="191">
        <v>1881.798</v>
      </c>
      <c r="E212" s="191" t="s">
        <v>279</v>
      </c>
    </row>
    <row r="213" spans="1:5" x14ac:dyDescent="0.2">
      <c r="A213" s="191" t="s">
        <v>491</v>
      </c>
      <c r="B213" s="192">
        <v>9865652.5787000004</v>
      </c>
      <c r="C213" s="192">
        <v>787628.59389999998</v>
      </c>
      <c r="D213" s="191">
        <v>1881.681</v>
      </c>
      <c r="E213" s="191" t="s">
        <v>279</v>
      </c>
    </row>
    <row r="214" spans="1:5" x14ac:dyDescent="0.2">
      <c r="A214" s="191" t="s">
        <v>492</v>
      </c>
      <c r="B214" s="192">
        <v>9865638.0989999995</v>
      </c>
      <c r="C214" s="192">
        <v>787642.39020000002</v>
      </c>
      <c r="D214" s="191">
        <v>1881.546</v>
      </c>
      <c r="E214" s="191" t="s">
        <v>279</v>
      </c>
    </row>
    <row r="215" spans="1:5" x14ac:dyDescent="0.2">
      <c r="A215" s="191" t="s">
        <v>493</v>
      </c>
      <c r="B215" s="192">
        <v>9865623.8519000001</v>
      </c>
      <c r="C215" s="192">
        <v>787656.42379999999</v>
      </c>
      <c r="D215" s="191">
        <v>1881.4290000000001</v>
      </c>
      <c r="E215" s="191" t="s">
        <v>279</v>
      </c>
    </row>
    <row r="216" spans="1:5" x14ac:dyDescent="0.2">
      <c r="A216" s="191" t="s">
        <v>494</v>
      </c>
      <c r="B216" s="192">
        <v>9865609.7725000009</v>
      </c>
      <c r="C216" s="192">
        <v>787670.62840000005</v>
      </c>
      <c r="D216" s="191">
        <v>1881.3230000000001</v>
      </c>
      <c r="E216" s="191" t="s">
        <v>279</v>
      </c>
    </row>
    <row r="217" spans="1:5" x14ac:dyDescent="0.2">
      <c r="A217" s="191" t="s">
        <v>495</v>
      </c>
      <c r="B217" s="192">
        <v>9865595.6098999996</v>
      </c>
      <c r="C217" s="192">
        <v>787684.74849999999</v>
      </c>
      <c r="D217" s="191">
        <v>1881.2170000000001</v>
      </c>
      <c r="E217" s="191" t="s">
        <v>279</v>
      </c>
    </row>
    <row r="218" spans="1:5" x14ac:dyDescent="0.2">
      <c r="A218" s="191" t="s">
        <v>496</v>
      </c>
      <c r="B218" s="192">
        <v>9865581.1949000005</v>
      </c>
      <c r="C218" s="192">
        <v>787698.61239999998</v>
      </c>
      <c r="D218" s="191">
        <v>1881.1079999999999</v>
      </c>
      <c r="E218" s="191" t="s">
        <v>279</v>
      </c>
    </row>
    <row r="219" spans="1:5" x14ac:dyDescent="0.2">
      <c r="A219" s="191" t="s">
        <v>497</v>
      </c>
      <c r="B219" s="192">
        <v>9865566.8289999999</v>
      </c>
      <c r="C219" s="192">
        <v>787712.52670000005</v>
      </c>
      <c r="D219" s="191">
        <v>1880.998</v>
      </c>
      <c r="E219" s="191" t="s">
        <v>279</v>
      </c>
    </row>
    <row r="220" spans="1:5" x14ac:dyDescent="0.2">
      <c r="A220" s="191" t="s">
        <v>498</v>
      </c>
      <c r="B220" s="192">
        <v>9865552.6076999996</v>
      </c>
      <c r="C220" s="192">
        <v>787726.58920000005</v>
      </c>
      <c r="D220" s="191">
        <v>1880.885</v>
      </c>
      <c r="E220" s="191" t="s">
        <v>279</v>
      </c>
    </row>
    <row r="221" spans="1:5" x14ac:dyDescent="0.2">
      <c r="A221" s="191" t="s">
        <v>499</v>
      </c>
      <c r="B221" s="192">
        <v>9865538.3863999993</v>
      </c>
      <c r="C221" s="192">
        <v>787740.65179999999</v>
      </c>
      <c r="D221" s="191">
        <v>1880.778</v>
      </c>
      <c r="E221" s="191" t="s">
        <v>279</v>
      </c>
    </row>
    <row r="222" spans="1:5" x14ac:dyDescent="0.2">
      <c r="A222" s="191" t="s">
        <v>500</v>
      </c>
      <c r="B222" s="192">
        <v>9865524.1652000006</v>
      </c>
      <c r="C222" s="192">
        <v>787754.71429999999</v>
      </c>
      <c r="D222" s="191">
        <v>1880.68</v>
      </c>
      <c r="E222" s="191" t="s">
        <v>279</v>
      </c>
    </row>
    <row r="223" spans="1:5" x14ac:dyDescent="0.2">
      <c r="A223" s="191" t="s">
        <v>501</v>
      </c>
      <c r="B223" s="192">
        <v>9865509.7958000004</v>
      </c>
      <c r="C223" s="192">
        <v>787768.62390000001</v>
      </c>
      <c r="D223" s="191">
        <v>1880.5920000000001</v>
      </c>
      <c r="E223" s="191" t="s">
        <v>279</v>
      </c>
    </row>
    <row r="224" spans="1:5" x14ac:dyDescent="0.2">
      <c r="A224" s="191" t="s">
        <v>502</v>
      </c>
      <c r="B224" s="192">
        <v>9865495.2795000002</v>
      </c>
      <c r="C224" s="192">
        <v>787782.38170000003</v>
      </c>
      <c r="D224" s="191">
        <v>1880.5160000000001</v>
      </c>
      <c r="E224" s="191" t="s">
        <v>279</v>
      </c>
    </row>
    <row r="225" spans="1:5" x14ac:dyDescent="0.2">
      <c r="A225" s="191" t="s">
        <v>503</v>
      </c>
      <c r="B225" s="192">
        <v>9865480.9258999992</v>
      </c>
      <c r="C225" s="192">
        <v>787796.30850000004</v>
      </c>
      <c r="D225" s="191">
        <v>1880.4480000000001</v>
      </c>
      <c r="E225" s="191" t="s">
        <v>279</v>
      </c>
    </row>
    <row r="226" spans="1:5" x14ac:dyDescent="0.2">
      <c r="A226" s="191" t="s">
        <v>504</v>
      </c>
      <c r="B226" s="192">
        <v>9865466.6257000007</v>
      </c>
      <c r="C226" s="192">
        <v>787810.29070000001</v>
      </c>
      <c r="D226" s="191">
        <v>1880.3810000000001</v>
      </c>
      <c r="E226" s="191" t="s">
        <v>279</v>
      </c>
    </row>
    <row r="227" spans="1:5" x14ac:dyDescent="0.2">
      <c r="A227" s="191" t="s">
        <v>505</v>
      </c>
      <c r="B227" s="192">
        <v>9865452.2389000002</v>
      </c>
      <c r="C227" s="192">
        <v>787824.18389999995</v>
      </c>
      <c r="D227" s="191">
        <v>1880.32</v>
      </c>
      <c r="E227" s="191" t="s">
        <v>279</v>
      </c>
    </row>
    <row r="228" spans="1:5" x14ac:dyDescent="0.2">
      <c r="A228" s="191" t="s">
        <v>506</v>
      </c>
      <c r="B228" s="192">
        <v>9865437.8322999999</v>
      </c>
      <c r="C228" s="192">
        <v>787838.05649999995</v>
      </c>
      <c r="D228" s="191">
        <v>1880.26</v>
      </c>
      <c r="E228" s="191" t="s">
        <v>279</v>
      </c>
    </row>
    <row r="229" spans="1:5" x14ac:dyDescent="0.2">
      <c r="A229" s="191" t="s">
        <v>507</v>
      </c>
      <c r="B229" s="192">
        <v>9865423.3475000001</v>
      </c>
      <c r="C229" s="192">
        <v>787851.84710000001</v>
      </c>
      <c r="D229" s="191">
        <v>1880.221</v>
      </c>
      <c r="E229" s="191" t="s">
        <v>279</v>
      </c>
    </row>
    <row r="230" spans="1:5" x14ac:dyDescent="0.2">
      <c r="A230" s="191" t="s">
        <v>508</v>
      </c>
      <c r="B230" s="192">
        <v>9865408.8114999998</v>
      </c>
      <c r="C230" s="192">
        <v>787865.58409999998</v>
      </c>
      <c r="D230" s="191">
        <v>1880.1959999999999</v>
      </c>
      <c r="E230" s="191" t="s">
        <v>279</v>
      </c>
    </row>
    <row r="231" spans="1:5" x14ac:dyDescent="0.2">
      <c r="A231" s="191" t="s">
        <v>509</v>
      </c>
      <c r="B231" s="192">
        <v>9865394.4049999993</v>
      </c>
      <c r="C231" s="192">
        <v>787879.45449999999</v>
      </c>
      <c r="D231" s="191">
        <v>1880.1590000000001</v>
      </c>
      <c r="E231" s="191" t="s">
        <v>279</v>
      </c>
    </row>
    <row r="232" spans="1:5" x14ac:dyDescent="0.2">
      <c r="A232" s="191" t="s">
        <v>510</v>
      </c>
      <c r="B232" s="192">
        <v>9865380.2453000005</v>
      </c>
      <c r="C232" s="192">
        <v>787893.57900000003</v>
      </c>
      <c r="D232" s="191">
        <v>1880.1020000000001</v>
      </c>
      <c r="E232" s="191" t="s">
        <v>279</v>
      </c>
    </row>
    <row r="233" spans="1:5" x14ac:dyDescent="0.2">
      <c r="A233" s="191" t="s">
        <v>511</v>
      </c>
      <c r="B233" s="192">
        <v>9865365.8463000003</v>
      </c>
      <c r="C233" s="192">
        <v>787907.45629999996</v>
      </c>
      <c r="D233" s="191">
        <v>1880.067</v>
      </c>
      <c r="E233" s="191" t="s">
        <v>279</v>
      </c>
    </row>
    <row r="234" spans="1:5" x14ac:dyDescent="0.2">
      <c r="A234" s="191" t="s">
        <v>512</v>
      </c>
      <c r="B234" s="192">
        <v>9865351.2657999992</v>
      </c>
      <c r="C234" s="192">
        <v>787921.14599999995</v>
      </c>
      <c r="D234" s="191">
        <v>1880.049</v>
      </c>
      <c r="E234" s="191" t="s">
        <v>279</v>
      </c>
    </row>
    <row r="235" spans="1:5" x14ac:dyDescent="0.2">
      <c r="A235" s="191" t="s">
        <v>513</v>
      </c>
      <c r="B235" s="192">
        <v>9865336.9408</v>
      </c>
      <c r="C235" s="192">
        <v>787935.10210000002</v>
      </c>
      <c r="D235" s="191">
        <v>1880.0060000000001</v>
      </c>
      <c r="E235" s="191" t="s">
        <v>279</v>
      </c>
    </row>
    <row r="236" spans="1:5" x14ac:dyDescent="0.2">
      <c r="A236" s="191" t="s">
        <v>514</v>
      </c>
      <c r="B236" s="192">
        <v>9865322.6598000005</v>
      </c>
      <c r="C236" s="192">
        <v>787949.10400000005</v>
      </c>
      <c r="D236" s="191">
        <v>1879.96</v>
      </c>
      <c r="E236" s="191" t="s">
        <v>279</v>
      </c>
    </row>
    <row r="237" spans="1:5" x14ac:dyDescent="0.2">
      <c r="A237" s="191" t="s">
        <v>515</v>
      </c>
      <c r="B237" s="192">
        <v>9865307.8235999998</v>
      </c>
      <c r="C237" s="192">
        <v>787962.51580000005</v>
      </c>
      <c r="D237" s="191">
        <v>1879.925</v>
      </c>
      <c r="E237" s="191" t="s">
        <v>279</v>
      </c>
    </row>
    <row r="238" spans="1:5" x14ac:dyDescent="0.2">
      <c r="A238" s="191" t="s">
        <v>516</v>
      </c>
      <c r="B238" s="192">
        <v>9865292.9776000008</v>
      </c>
      <c r="C238" s="192">
        <v>787975.91709999996</v>
      </c>
      <c r="D238" s="191">
        <v>1879.8889999999999</v>
      </c>
      <c r="E238" s="191" t="s">
        <v>279</v>
      </c>
    </row>
    <row r="239" spans="1:5" x14ac:dyDescent="0.2">
      <c r="A239" s="191" t="s">
        <v>517</v>
      </c>
      <c r="B239" s="192">
        <v>9865278.5997000001</v>
      </c>
      <c r="C239" s="192">
        <v>787989.81929999997</v>
      </c>
      <c r="D239" s="191">
        <v>1879.9</v>
      </c>
      <c r="E239" s="191" t="s">
        <v>279</v>
      </c>
    </row>
    <row r="240" spans="1:5" x14ac:dyDescent="0.2">
      <c r="A240" s="191" t="s">
        <v>518</v>
      </c>
      <c r="B240" s="192">
        <v>9865264.2386000007</v>
      </c>
      <c r="C240" s="192">
        <v>788003.73869999999</v>
      </c>
      <c r="D240" s="191">
        <v>1879.902</v>
      </c>
      <c r="E240" s="191" t="s">
        <v>279</v>
      </c>
    </row>
    <row r="241" spans="1:5" x14ac:dyDescent="0.2">
      <c r="A241" s="191" t="s">
        <v>519</v>
      </c>
      <c r="B241" s="192">
        <v>9865250.1536999997</v>
      </c>
      <c r="C241" s="192">
        <v>788017.93790000002</v>
      </c>
      <c r="D241" s="191">
        <v>1879.692</v>
      </c>
      <c r="E241" s="191" t="s">
        <v>279</v>
      </c>
    </row>
    <row r="242" spans="1:5" x14ac:dyDescent="0.2">
      <c r="A242" s="191" t="s">
        <v>520</v>
      </c>
      <c r="B242" s="192">
        <v>9865236.0689000003</v>
      </c>
      <c r="C242" s="192">
        <v>788032.13710000005</v>
      </c>
      <c r="D242" s="191">
        <v>1879.482</v>
      </c>
      <c r="E242" s="191" t="s">
        <v>279</v>
      </c>
    </row>
    <row r="243" spans="1:5" x14ac:dyDescent="0.2">
      <c r="A243" s="191" t="s">
        <v>521</v>
      </c>
      <c r="B243" s="192">
        <v>9865222.0179999992</v>
      </c>
      <c r="C243" s="192">
        <v>788046.36990000005</v>
      </c>
      <c r="D243" s="191">
        <v>1879.3219999999999</v>
      </c>
      <c r="E243" s="191" t="s">
        <v>279</v>
      </c>
    </row>
    <row r="244" spans="1:5" x14ac:dyDescent="0.2">
      <c r="A244" s="191" t="s">
        <v>522</v>
      </c>
      <c r="B244" s="192">
        <v>9865212.9890000001</v>
      </c>
      <c r="C244" s="192">
        <v>788055.53599999996</v>
      </c>
      <c r="D244" s="191">
        <v>1879.2339999999999</v>
      </c>
      <c r="E244" s="191" t="s">
        <v>523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4" zoomScaleNormal="100" workbookViewId="0">
      <selection activeCell="E11" sqref="E11"/>
    </sheetView>
  </sheetViews>
  <sheetFormatPr defaultColWidth="8.69921875" defaultRowHeight="15.75" x14ac:dyDescent="0.2"/>
  <cols>
    <col min="1" max="1" width="34.3984375" style="7" customWidth="1"/>
    <col min="2" max="2" width="12.5" style="13" customWidth="1"/>
    <col min="3" max="3" width="8.69921875" style="7"/>
    <col min="4" max="4" width="32.3984375" style="7" customWidth="1"/>
    <col min="5" max="16384" width="8.69921875" style="7"/>
  </cols>
  <sheetData>
    <row r="1" spans="1:4" x14ac:dyDescent="0.2">
      <c r="A1" s="6" t="s">
        <v>97</v>
      </c>
      <c r="B1" s="206" t="s">
        <v>92</v>
      </c>
      <c r="C1" s="207"/>
    </row>
    <row r="2" spans="1:4" x14ac:dyDescent="0.2">
      <c r="A2" s="8" t="s">
        <v>82</v>
      </c>
      <c r="B2" s="161">
        <v>9.5</v>
      </c>
      <c r="C2" s="10" t="s">
        <v>84</v>
      </c>
    </row>
    <row r="3" spans="1:4" x14ac:dyDescent="0.2">
      <c r="A3" s="8"/>
      <c r="B3" s="161"/>
      <c r="C3" s="10"/>
    </row>
    <row r="4" spans="1:4" x14ac:dyDescent="0.2">
      <c r="A4" s="8" t="s">
        <v>85</v>
      </c>
      <c r="B4" s="161">
        <v>2000</v>
      </c>
      <c r="C4" s="10" t="s">
        <v>86</v>
      </c>
    </row>
    <row r="5" spans="1:4" x14ac:dyDescent="0.2">
      <c r="A5" s="8"/>
      <c r="B5" s="161"/>
      <c r="C5" s="10"/>
    </row>
    <row r="6" spans="1:4" x14ac:dyDescent="0.2">
      <c r="A6" s="8" t="s">
        <v>87</v>
      </c>
      <c r="B6" s="161">
        <v>20</v>
      </c>
      <c r="C6" s="10" t="s">
        <v>88</v>
      </c>
      <c r="D6" s="11"/>
    </row>
    <row r="7" spans="1:4" x14ac:dyDescent="0.2">
      <c r="A7" s="8" t="s">
        <v>91</v>
      </c>
      <c r="B7" s="161">
        <f>B4*B6</f>
        <v>40000</v>
      </c>
      <c r="C7" s="10" t="s">
        <v>90</v>
      </c>
    </row>
    <row r="8" spans="1:4" x14ac:dyDescent="0.2">
      <c r="A8" s="8"/>
      <c r="B8" s="161"/>
      <c r="C8" s="10"/>
      <c r="D8" s="14"/>
    </row>
    <row r="9" spans="1:4" x14ac:dyDescent="0.2">
      <c r="A9" s="8" t="s">
        <v>94</v>
      </c>
      <c r="B9" s="161">
        <f>B7/1000</f>
        <v>40</v>
      </c>
      <c r="C9" s="10" t="s">
        <v>83</v>
      </c>
      <c r="D9" s="15"/>
    </row>
    <row r="10" spans="1:4" x14ac:dyDescent="0.2">
      <c r="A10" s="8"/>
      <c r="B10" s="161"/>
      <c r="C10" s="10"/>
    </row>
    <row r="11" spans="1:4" x14ac:dyDescent="0.2">
      <c r="A11" s="8" t="s">
        <v>530</v>
      </c>
      <c r="B11" s="161">
        <v>100</v>
      </c>
      <c r="C11" s="10" t="s">
        <v>83</v>
      </c>
    </row>
    <row r="12" spans="1:4" x14ac:dyDescent="0.2">
      <c r="A12" s="8"/>
      <c r="B12" s="161"/>
      <c r="C12" s="10"/>
    </row>
    <row r="13" spans="1:4" x14ac:dyDescent="0.2">
      <c r="A13" s="8" t="s">
        <v>268</v>
      </c>
      <c r="B13" s="161">
        <f>B9-B11</f>
        <v>-60</v>
      </c>
      <c r="C13" s="10" t="s">
        <v>83</v>
      </c>
    </row>
    <row r="14" spans="1:4" x14ac:dyDescent="0.2">
      <c r="A14" s="8"/>
      <c r="B14" s="9"/>
      <c r="C14" s="10"/>
    </row>
    <row r="17" spans="1:4" x14ac:dyDescent="0.2">
      <c r="A17" s="12" t="s">
        <v>98</v>
      </c>
    </row>
    <row r="18" spans="1:4" ht="47.25" x14ac:dyDescent="0.2">
      <c r="A18" s="11" t="s">
        <v>89</v>
      </c>
    </row>
    <row r="19" spans="1:4" x14ac:dyDescent="0.2">
      <c r="A19" s="12" t="s">
        <v>95</v>
      </c>
      <c r="B19" s="13" t="s">
        <v>96</v>
      </c>
      <c r="C19" s="7" t="s">
        <v>531</v>
      </c>
      <c r="D19" s="7" t="s">
        <v>266</v>
      </c>
    </row>
  </sheetData>
  <mergeCells count="1">
    <mergeCell ref="B1:C1"/>
  </mergeCells>
  <pageMargins left="0.7" right="0.7" top="0.75" bottom="0.75" header="0.3" footer="0.3"/>
  <pageSetup paperSize="9" scale="76" orientation="portrait" r:id="rId1"/>
  <headerFooter>
    <oddHeader>&amp;LPUMP DESIGN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>
      <selection activeCell="B18" sqref="B18"/>
    </sheetView>
  </sheetViews>
  <sheetFormatPr defaultColWidth="8.69921875" defaultRowHeight="15.75" x14ac:dyDescent="0.25"/>
  <cols>
    <col min="1" max="1" width="14.8984375" style="4" customWidth="1"/>
    <col min="2" max="16384" width="8.69921875" style="4"/>
  </cols>
  <sheetData>
    <row r="1" spans="1:8" ht="16.5" thickBot="1" x14ac:dyDescent="0.3">
      <c r="A1" s="208" t="s">
        <v>101</v>
      </c>
      <c r="B1" s="208"/>
      <c r="C1" s="208"/>
      <c r="D1" s="208"/>
      <c r="E1" s="208"/>
      <c r="F1" s="16"/>
      <c r="G1" s="16"/>
      <c r="H1" s="16"/>
    </row>
    <row r="2" spans="1:8" x14ac:dyDescent="0.25">
      <c r="A2" s="17" t="s">
        <v>102</v>
      </c>
      <c r="B2" s="18"/>
      <c r="C2" s="19"/>
      <c r="D2" s="20">
        <v>184</v>
      </c>
      <c r="E2" s="21"/>
      <c r="F2" s="22"/>
      <c r="G2" s="16"/>
      <c r="H2" s="16"/>
    </row>
    <row r="3" spans="1:8" x14ac:dyDescent="0.25">
      <c r="A3" s="23" t="s">
        <v>532</v>
      </c>
      <c r="B3" s="24"/>
      <c r="C3" s="25"/>
      <c r="D3" s="26">
        <v>175</v>
      </c>
      <c r="E3" s="27"/>
      <c r="F3" s="28"/>
      <c r="G3" s="16"/>
      <c r="H3" s="16"/>
    </row>
    <row r="4" spans="1:8" ht="16.5" thickBot="1" x14ac:dyDescent="0.3">
      <c r="A4" s="29" t="s">
        <v>103</v>
      </c>
      <c r="B4" s="30"/>
      <c r="C4" s="31"/>
      <c r="D4" s="32">
        <f>'Water Demand'!B2</f>
        <v>9.5</v>
      </c>
      <c r="E4" s="33">
        <f>D4*F4</f>
        <v>6.3333333650000005</v>
      </c>
      <c r="F4" s="34">
        <v>0.66666667000000002</v>
      </c>
      <c r="G4" s="16"/>
      <c r="H4" s="16"/>
    </row>
    <row r="5" spans="1:8" x14ac:dyDescent="0.25">
      <c r="A5" s="35"/>
      <c r="B5" s="35"/>
      <c r="C5" s="35"/>
      <c r="D5" s="36"/>
      <c r="E5" s="35"/>
      <c r="F5" s="35"/>
      <c r="G5" s="16"/>
      <c r="H5" s="16"/>
    </row>
    <row r="6" spans="1:8" ht="16.5" thickBot="1" x14ac:dyDescent="0.3">
      <c r="A6" s="16"/>
      <c r="B6" s="16"/>
      <c r="C6" s="16"/>
      <c r="D6" s="16"/>
      <c r="E6" s="16"/>
      <c r="F6" s="16"/>
      <c r="G6" s="16"/>
      <c r="H6" s="16"/>
    </row>
    <row r="7" spans="1:8" ht="16.5" thickBot="1" x14ac:dyDescent="0.3">
      <c r="A7" s="37" t="s">
        <v>104</v>
      </c>
      <c r="B7" s="35"/>
      <c r="C7" s="35"/>
      <c r="D7" s="16"/>
      <c r="E7" s="16"/>
      <c r="F7" s="38"/>
      <c r="G7" s="16"/>
      <c r="H7" s="16"/>
    </row>
    <row r="8" spans="1:8" ht="16.5" thickBot="1" x14ac:dyDescent="0.3">
      <c r="A8" s="39"/>
      <c r="B8" s="35"/>
      <c r="C8" s="35"/>
      <c r="D8" s="16"/>
      <c r="E8" s="16"/>
      <c r="F8" s="38"/>
      <c r="G8" s="16"/>
      <c r="H8" s="16"/>
    </row>
    <row r="9" spans="1:8" x14ac:dyDescent="0.25">
      <c r="A9" s="40" t="s">
        <v>105</v>
      </c>
      <c r="B9" s="41"/>
      <c r="C9" s="41"/>
      <c r="D9" s="41"/>
      <c r="E9" s="41"/>
      <c r="F9" s="42">
        <f>D3</f>
        <v>175</v>
      </c>
      <c r="G9" s="16"/>
      <c r="H9" s="16"/>
    </row>
    <row r="10" spans="1:8" x14ac:dyDescent="0.25">
      <c r="A10" s="43" t="s">
        <v>106</v>
      </c>
      <c r="B10" s="44"/>
      <c r="C10" s="44"/>
      <c r="D10" s="44"/>
      <c r="E10" s="44"/>
      <c r="F10" s="45">
        <f>'Rising Main  - Tank &amp; WK 2'!N145</f>
        <v>28.751891278152492</v>
      </c>
      <c r="G10" s="16"/>
      <c r="H10" s="16"/>
    </row>
    <row r="11" spans="1:8" x14ac:dyDescent="0.25">
      <c r="A11" s="43" t="s">
        <v>107</v>
      </c>
      <c r="B11" s="44"/>
      <c r="C11" s="44"/>
      <c r="D11" s="44"/>
      <c r="E11" s="44"/>
      <c r="F11" s="45">
        <f>'Rising Main  - Tank &amp; WK 2'!H138-'Rising Main  - Tank &amp; WK 2'!H6</f>
        <v>14.40300000000002</v>
      </c>
      <c r="G11" s="16"/>
      <c r="H11" s="16"/>
    </row>
    <row r="12" spans="1:8" x14ac:dyDescent="0.25">
      <c r="A12" s="43" t="s">
        <v>108</v>
      </c>
      <c r="B12" s="44"/>
      <c r="C12" s="44"/>
      <c r="D12" s="44"/>
      <c r="E12" s="44"/>
      <c r="F12" s="45">
        <v>1</v>
      </c>
      <c r="G12" s="16"/>
      <c r="H12" s="16"/>
    </row>
    <row r="13" spans="1:8" x14ac:dyDescent="0.25">
      <c r="A13" s="43" t="s">
        <v>109</v>
      </c>
      <c r="B13" s="44"/>
      <c r="C13" s="44"/>
      <c r="D13" s="46">
        <v>0.15</v>
      </c>
      <c r="E13" s="44"/>
      <c r="F13" s="45">
        <f>D13*(F10+F11+F12)</f>
        <v>6.6232336917228762</v>
      </c>
      <c r="G13" s="16"/>
      <c r="H13" s="16"/>
    </row>
    <row r="14" spans="1:8" s="5" customFormat="1" x14ac:dyDescent="0.25">
      <c r="A14" s="43"/>
      <c r="B14" s="44"/>
      <c r="C14" s="44"/>
      <c r="D14" s="44"/>
      <c r="E14" s="44"/>
      <c r="F14" s="47"/>
      <c r="G14" s="16"/>
      <c r="H14" s="16"/>
    </row>
    <row r="15" spans="1:8" s="5" customFormat="1" x14ac:dyDescent="0.25">
      <c r="A15" s="43"/>
      <c r="B15" s="44"/>
      <c r="C15" s="209" t="s">
        <v>110</v>
      </c>
      <c r="D15" s="210"/>
      <c r="E15" s="211"/>
      <c r="F15" s="48">
        <f>SUM(F9:F14)</f>
        <v>225.77812496987539</v>
      </c>
      <c r="G15" s="16"/>
      <c r="H15" s="16"/>
    </row>
    <row r="16" spans="1:8" x14ac:dyDescent="0.25">
      <c r="A16" s="43"/>
      <c r="B16" s="44"/>
      <c r="C16" s="44"/>
      <c r="D16" s="44"/>
      <c r="E16" s="44"/>
      <c r="F16" s="47"/>
      <c r="G16" s="16"/>
      <c r="H16" s="16"/>
    </row>
    <row r="17" spans="1:8" ht="16.5" thickBot="1" x14ac:dyDescent="0.3">
      <c r="A17" s="49"/>
      <c r="B17" s="50"/>
      <c r="C17" s="50"/>
      <c r="D17" s="50"/>
      <c r="E17" s="50"/>
      <c r="F17" s="51"/>
      <c r="G17" s="16"/>
      <c r="H17" s="16"/>
    </row>
    <row r="18" spans="1:8" x14ac:dyDescent="0.25">
      <c r="A18" s="16"/>
      <c r="B18" s="16"/>
      <c r="C18" s="16"/>
      <c r="D18" s="16"/>
      <c r="E18" s="16"/>
      <c r="F18" s="16"/>
      <c r="G18" s="16"/>
      <c r="H18" s="16"/>
    </row>
    <row r="19" spans="1:8" ht="16.5" thickBot="1" x14ac:dyDescent="0.3">
      <c r="A19" s="16"/>
      <c r="B19" s="16"/>
      <c r="C19" s="16"/>
      <c r="D19" s="16"/>
      <c r="E19" s="16"/>
      <c r="F19" s="16"/>
      <c r="G19" s="16"/>
      <c r="H19" s="16"/>
    </row>
    <row r="20" spans="1:8" x14ac:dyDescent="0.25">
      <c r="A20" s="52" t="s">
        <v>111</v>
      </c>
      <c r="B20" s="53"/>
      <c r="C20" s="53"/>
      <c r="D20" s="53"/>
      <c r="E20" s="54"/>
      <c r="F20" s="53"/>
      <c r="G20" s="54"/>
      <c r="H20" s="55"/>
    </row>
    <row r="21" spans="1:8" ht="16.5" thickBot="1" x14ac:dyDescent="0.3">
      <c r="A21" s="56"/>
      <c r="B21" s="57"/>
      <c r="C21" s="57"/>
      <c r="D21" s="57"/>
      <c r="E21" s="58"/>
      <c r="F21" s="57"/>
      <c r="G21" s="58"/>
      <c r="H21" s="59"/>
    </row>
    <row r="22" spans="1:8" ht="20.25" thickBot="1" x14ac:dyDescent="0.3">
      <c r="A22" s="60" t="s">
        <v>112</v>
      </c>
      <c r="B22" s="61" t="s">
        <v>113</v>
      </c>
      <c r="C22" s="61" t="s">
        <v>114</v>
      </c>
      <c r="D22" s="61"/>
      <c r="E22" s="62"/>
      <c r="F22" s="62" t="s">
        <v>115</v>
      </c>
      <c r="G22" s="63"/>
      <c r="H22" s="64" t="s">
        <v>93</v>
      </c>
    </row>
    <row r="23" spans="1:8" ht="16.5" thickBot="1" x14ac:dyDescent="0.3">
      <c r="A23" s="65">
        <f>F15</f>
        <v>225.77812496987539</v>
      </c>
      <c r="B23" s="66">
        <f>E4/(3.6)</f>
        <v>1.7592592680555557</v>
      </c>
      <c r="C23" s="67">
        <v>102</v>
      </c>
      <c r="D23" s="67"/>
      <c r="E23" s="68"/>
      <c r="F23" s="205">
        <v>0.65</v>
      </c>
      <c r="G23" s="68"/>
      <c r="H23" s="69">
        <f>(A23*B23)/(C23*F23)</f>
        <v>5.9909842967942497</v>
      </c>
    </row>
    <row r="24" spans="1:8" ht="16.5" thickBot="1" x14ac:dyDescent="0.3">
      <c r="A24" s="16"/>
      <c r="B24" s="16"/>
      <c r="C24" s="16"/>
      <c r="D24" s="16"/>
      <c r="E24" s="16"/>
      <c r="F24" s="16"/>
      <c r="G24" s="16"/>
      <c r="H24" s="16"/>
    </row>
    <row r="25" spans="1:8" ht="16.5" thickBot="1" x14ac:dyDescent="0.3">
      <c r="A25" s="70" t="s">
        <v>116</v>
      </c>
      <c r="B25" s="63"/>
      <c r="C25" s="71"/>
      <c r="D25" s="71"/>
      <c r="E25" s="71"/>
      <c r="F25" s="72">
        <v>1.5</v>
      </c>
      <c r="G25" s="73">
        <f>H23*F25</f>
        <v>8.986476445191375</v>
      </c>
      <c r="H25" s="74" t="s">
        <v>93</v>
      </c>
    </row>
    <row r="26" spans="1:8" ht="16.5" thickBot="1" x14ac:dyDescent="0.3">
      <c r="A26" s="75"/>
      <c r="B26" s="75"/>
      <c r="C26" s="75"/>
      <c r="D26" s="75"/>
      <c r="E26" s="75"/>
      <c r="F26" s="76"/>
      <c r="G26" s="73">
        <f>G25/0.8</f>
        <v>11.233095556489218</v>
      </c>
      <c r="H26" s="74" t="s">
        <v>117</v>
      </c>
    </row>
    <row r="27" spans="1:8" x14ac:dyDescent="0.25">
      <c r="A27" s="16"/>
      <c r="B27" s="16"/>
      <c r="C27" s="16"/>
      <c r="D27" s="16"/>
      <c r="E27" s="16"/>
      <c r="F27" s="16"/>
      <c r="G27" s="16"/>
      <c r="H27" s="16"/>
    </row>
    <row r="28" spans="1:8" x14ac:dyDescent="0.25">
      <c r="A28" s="16"/>
      <c r="B28" s="16"/>
      <c r="C28" s="16"/>
      <c r="D28" s="16"/>
      <c r="E28" s="16"/>
      <c r="F28" s="16"/>
      <c r="G28" s="16"/>
      <c r="H28" s="16"/>
    </row>
  </sheetData>
  <mergeCells count="2">
    <mergeCell ref="A1:E1"/>
    <mergeCell ref="C15:E15"/>
  </mergeCells>
  <pageMargins left="0.7" right="0.7" top="0.75" bottom="0.75" header="0.3" footer="0.3"/>
  <pageSetup paperSize="9" orientation="portrait" r:id="rId1"/>
  <headerFooter>
    <oddHeader xml:space="preserve">&amp;LMBOMBOINI WATER 
PROJECT&amp;CPrepared by: JAO
Checked by:     
&amp;RDate: 14/03/2019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47"/>
  <sheetViews>
    <sheetView tabSelected="1" topLeftCell="A16" zoomScaleNormal="100" zoomScalePageLayoutView="40" workbookViewId="0">
      <selection activeCell="E10" sqref="E10"/>
    </sheetView>
  </sheetViews>
  <sheetFormatPr defaultColWidth="6.796875" defaultRowHeight="15.75" x14ac:dyDescent="0.25"/>
  <cols>
    <col min="1" max="1" width="7.19921875" style="83" customWidth="1"/>
    <col min="2" max="2" width="9.09765625" style="82" customWidth="1"/>
    <col min="3" max="4" width="11" style="121" customWidth="1"/>
    <col min="5" max="5" width="11" style="138" customWidth="1"/>
    <col min="6" max="6" width="10.5" style="86" customWidth="1"/>
    <col min="7" max="8" width="9.19921875" style="86" customWidth="1"/>
    <col min="9" max="9" width="9" style="82" bestFit="1" customWidth="1"/>
    <col min="10" max="10" width="6.796875" style="82" bestFit="1" customWidth="1"/>
    <col min="11" max="11" width="7.5" style="82" bestFit="1" customWidth="1"/>
    <col min="12" max="12" width="9" style="82" bestFit="1" customWidth="1"/>
    <col min="13" max="13" width="5.296875" style="82" customWidth="1"/>
    <col min="14" max="15" width="9" style="82" bestFit="1" customWidth="1"/>
    <col min="16" max="16" width="6.59765625" style="82" customWidth="1"/>
    <col min="17" max="18" width="9" style="82" bestFit="1" customWidth="1"/>
    <col min="19" max="19" width="7.5" style="122" bestFit="1" customWidth="1"/>
    <col min="20" max="20" width="8" style="82" bestFit="1" customWidth="1"/>
    <col min="21" max="21" width="7.8984375" style="82" bestFit="1" customWidth="1"/>
    <col min="22" max="22" width="9.3984375" style="82" bestFit="1" customWidth="1"/>
    <col min="23" max="23" width="12" style="82" bestFit="1" customWidth="1"/>
    <col min="24" max="27" width="11.59765625" style="83" customWidth="1"/>
    <col min="28" max="28" width="37.69921875" style="83" customWidth="1"/>
    <col min="29" max="29" width="11" style="82" customWidth="1"/>
    <col min="30" max="31" width="10.59765625" style="82" customWidth="1"/>
    <col min="32" max="32" width="11.296875" style="82" bestFit="1" customWidth="1"/>
    <col min="33" max="33" width="11.296875" style="82" customWidth="1"/>
    <col min="34" max="16384" width="6.796875" style="83"/>
  </cols>
  <sheetData>
    <row r="1" spans="1:33" ht="36" customHeight="1" thickBot="1" x14ac:dyDescent="0.3">
      <c r="A1" s="212" t="s">
        <v>534</v>
      </c>
      <c r="B1" s="213"/>
      <c r="C1" s="213"/>
      <c r="D1" s="213"/>
      <c r="E1" s="214"/>
      <c r="F1" s="80"/>
      <c r="G1" s="80"/>
      <c r="H1" s="80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33" ht="16.149999999999999" customHeight="1" thickBot="1" x14ac:dyDescent="0.3">
      <c r="A2" s="84" t="s">
        <v>80</v>
      </c>
      <c r="B2" s="85"/>
      <c r="C2" s="215"/>
      <c r="D2" s="216"/>
      <c r="E2" s="217"/>
      <c r="G2" s="80"/>
      <c r="H2" s="80"/>
      <c r="I2" s="87"/>
      <c r="J2" s="87"/>
      <c r="K2" s="87"/>
      <c r="L2" s="87"/>
      <c r="M2" s="87"/>
      <c r="N2" s="87"/>
      <c r="O2" s="87"/>
      <c r="P2" s="87"/>
      <c r="Q2" s="87"/>
      <c r="R2" s="87"/>
      <c r="S2" s="88" t="s">
        <v>118</v>
      </c>
      <c r="T2" s="87">
        <v>1</v>
      </c>
      <c r="U2" s="87"/>
      <c r="V2" s="89" t="s">
        <v>0</v>
      </c>
      <c r="W2" s="90" t="s">
        <v>1</v>
      </c>
      <c r="X2" s="90">
        <f>'Pump Design'!E4/3600</f>
        <v>1.7592592680555556E-3</v>
      </c>
      <c r="Y2" s="91"/>
      <c r="Z2" s="91"/>
      <c r="AA2" s="91"/>
      <c r="AB2" s="92"/>
    </row>
    <row r="3" spans="1:33" ht="16.149999999999999" customHeight="1" thickBot="1" x14ac:dyDescent="0.3">
      <c r="A3" s="218" t="s">
        <v>2</v>
      </c>
      <c r="B3" s="219"/>
      <c r="C3" s="219"/>
      <c r="D3" s="219"/>
      <c r="E3" s="220"/>
      <c r="F3" s="189"/>
      <c r="G3" s="80"/>
      <c r="H3" s="80"/>
      <c r="I3" s="93"/>
      <c r="J3" s="94"/>
      <c r="K3" s="94"/>
      <c r="L3" s="94"/>
      <c r="M3" s="94"/>
      <c r="N3" s="94"/>
      <c r="O3" s="94"/>
      <c r="P3" s="94"/>
      <c r="Q3" s="94"/>
      <c r="R3" s="94"/>
      <c r="S3" s="88"/>
      <c r="T3" s="94"/>
      <c r="U3" s="94"/>
      <c r="V3" s="94"/>
      <c r="W3" s="95"/>
      <c r="X3" s="95"/>
      <c r="Y3" s="93"/>
      <c r="Z3" s="93"/>
      <c r="AA3" s="93"/>
      <c r="AB3" s="92"/>
    </row>
    <row r="4" spans="1:33" ht="16.149999999999999" customHeight="1" thickTop="1" thickBot="1" x14ac:dyDescent="0.3">
      <c r="A4" s="84" t="s">
        <v>535</v>
      </c>
      <c r="B4" s="96"/>
      <c r="C4" s="97"/>
      <c r="D4" s="97"/>
      <c r="E4" s="125"/>
      <c r="G4" s="80"/>
      <c r="H4" s="80"/>
      <c r="I4" s="93"/>
      <c r="J4" s="94"/>
      <c r="K4" s="94"/>
      <c r="L4" s="94"/>
      <c r="M4" s="94"/>
      <c r="N4" s="94"/>
      <c r="O4" s="94"/>
      <c r="P4" s="94"/>
      <c r="Q4" s="94"/>
      <c r="R4" s="94"/>
      <c r="S4" s="88"/>
      <c r="T4" s="94"/>
      <c r="U4" s="94"/>
      <c r="V4" s="94"/>
      <c r="W4" s="94"/>
      <c r="X4" s="93"/>
      <c r="Y4" s="93"/>
      <c r="Z4" s="93"/>
      <c r="AA4" s="93"/>
      <c r="AB4" s="92"/>
      <c r="AC4" s="221" t="s">
        <v>119</v>
      </c>
      <c r="AD4" s="222"/>
      <c r="AE4" s="222"/>
      <c r="AF4" s="223"/>
      <c r="AG4" s="98"/>
    </row>
    <row r="5" spans="1:33" s="188" customFormat="1" ht="33" customHeight="1" thickTop="1" x14ac:dyDescent="0.25">
      <c r="A5" s="177" t="s">
        <v>3</v>
      </c>
      <c r="B5" s="178" t="s">
        <v>4</v>
      </c>
      <c r="C5" s="179" t="s">
        <v>5</v>
      </c>
      <c r="D5" s="179" t="s">
        <v>6</v>
      </c>
      <c r="E5" s="180" t="s">
        <v>7</v>
      </c>
      <c r="F5" s="181" t="s">
        <v>8</v>
      </c>
      <c r="G5" s="182" t="s">
        <v>9</v>
      </c>
      <c r="H5" s="182" t="s">
        <v>10</v>
      </c>
      <c r="I5" s="77" t="s">
        <v>11</v>
      </c>
      <c r="J5" s="77" t="s">
        <v>12</v>
      </c>
      <c r="K5" s="77" t="s">
        <v>13</v>
      </c>
      <c r="L5" s="77" t="s">
        <v>14</v>
      </c>
      <c r="M5" s="78" t="s">
        <v>15</v>
      </c>
      <c r="N5" s="78" t="s">
        <v>16</v>
      </c>
      <c r="O5" s="78" t="s">
        <v>17</v>
      </c>
      <c r="P5" s="78" t="s">
        <v>18</v>
      </c>
      <c r="Q5" s="78" t="s">
        <v>19</v>
      </c>
      <c r="R5" s="78" t="s">
        <v>20</v>
      </c>
      <c r="S5" s="183" t="s">
        <v>21</v>
      </c>
      <c r="T5" s="77" t="s">
        <v>22</v>
      </c>
      <c r="U5" s="77" t="s">
        <v>23</v>
      </c>
      <c r="V5" s="78" t="s">
        <v>24</v>
      </c>
      <c r="W5" s="78" t="s">
        <v>25</v>
      </c>
      <c r="X5" s="77" t="s">
        <v>26</v>
      </c>
      <c r="Y5" s="77" t="s">
        <v>27</v>
      </c>
      <c r="Z5" s="79" t="s">
        <v>28</v>
      </c>
      <c r="AA5" s="79" t="s">
        <v>29</v>
      </c>
      <c r="AB5" s="184" t="s">
        <v>30</v>
      </c>
      <c r="AC5" s="185" t="s">
        <v>120</v>
      </c>
      <c r="AD5" s="185" t="s">
        <v>121</v>
      </c>
      <c r="AE5" s="185" t="s">
        <v>122</v>
      </c>
      <c r="AF5" s="186" t="s">
        <v>31</v>
      </c>
      <c r="AG5" s="187" t="s">
        <v>123</v>
      </c>
    </row>
    <row r="6" spans="1:33" s="158" customFormat="1" x14ac:dyDescent="0.25">
      <c r="A6" s="150"/>
      <c r="B6" s="154" t="s">
        <v>32</v>
      </c>
      <c r="C6" s="162">
        <v>9869157.0749999993</v>
      </c>
      <c r="D6" s="162">
        <v>787472.26399999997</v>
      </c>
      <c r="E6" s="163">
        <v>1873.175</v>
      </c>
      <c r="F6" s="164">
        <v>0</v>
      </c>
      <c r="G6" s="155">
        <v>0</v>
      </c>
      <c r="H6" s="162">
        <v>1873.175</v>
      </c>
      <c r="I6" s="147">
        <f>Y6-X6</f>
        <v>1.7592592680555556E-3</v>
      </c>
      <c r="J6" s="147">
        <f>AD6/1000</f>
        <v>5.5399999999999998E-2</v>
      </c>
      <c r="K6" s="147">
        <f>3.14*POWER(J6,2)/4</f>
        <v>2.4092905999999999E-3</v>
      </c>
      <c r="L6" s="147">
        <f>I6/K6</f>
        <v>0.73019803756987878</v>
      </c>
      <c r="M6" s="147">
        <v>150</v>
      </c>
      <c r="N6" s="147">
        <f t="shared" ref="N6:N37" si="0">6.843*G6*POWER(L6,1.852)/(POWER(J6,1.167)*POWER(M6,1.852))</f>
        <v>0</v>
      </c>
      <c r="O6" s="147">
        <f>POWER(L6,2)/(2*9.81)</f>
        <v>2.717579888230897E-2</v>
      </c>
      <c r="P6" s="160">
        <f>T6+'Pump Design'!F15-'Pump Design'!F9</f>
        <v>1922.9531249698753</v>
      </c>
      <c r="Q6" s="148">
        <f>P6</f>
        <v>1922.9531249698753</v>
      </c>
      <c r="R6" s="148">
        <f>Q6-O6</f>
        <v>1922.9259491709929</v>
      </c>
      <c r="S6" s="149"/>
      <c r="T6" s="148">
        <f t="shared" ref="T6:T37" si="1">H6-U6</f>
        <v>1872.175</v>
      </c>
      <c r="U6" s="148">
        <f>1</f>
        <v>1</v>
      </c>
      <c r="V6" s="148">
        <f>R6-T6</f>
        <v>50.750949170992953</v>
      </c>
      <c r="W6" s="148">
        <f>$P$6-T6</f>
        <v>50.778124969875307</v>
      </c>
      <c r="X6" s="150"/>
      <c r="Y6" s="150">
        <f>X2</f>
        <v>1.7592592680555556E-3</v>
      </c>
      <c r="Z6" s="151"/>
      <c r="AA6" s="151"/>
      <c r="AB6" s="152" t="s">
        <v>265</v>
      </c>
      <c r="AC6" s="153">
        <v>63</v>
      </c>
      <c r="AD6" s="153">
        <f>AC6-AE6*2</f>
        <v>55.4</v>
      </c>
      <c r="AE6" s="153">
        <f>3.8</f>
        <v>3.8</v>
      </c>
      <c r="AF6" s="156" t="s">
        <v>269</v>
      </c>
      <c r="AG6" s="157"/>
    </row>
    <row r="7" spans="1:33" s="158" customFormat="1" x14ac:dyDescent="0.25">
      <c r="A7" s="150"/>
      <c r="B7" s="154" t="s">
        <v>33</v>
      </c>
      <c r="C7" s="162">
        <v>9869146.9266999997</v>
      </c>
      <c r="D7" s="162">
        <v>787455.0355</v>
      </c>
      <c r="E7" s="163">
        <v>1873.21</v>
      </c>
      <c r="F7" s="165">
        <v>20</v>
      </c>
      <c r="G7" s="155">
        <f>F7-F6</f>
        <v>20</v>
      </c>
      <c r="H7" s="162">
        <v>1873.21</v>
      </c>
      <c r="I7" s="147">
        <f>I6-X6</f>
        <v>1.7592592680555556E-3</v>
      </c>
      <c r="J7" s="147">
        <f t="shared" ref="J7:J70" si="2">AD7/1000</f>
        <v>5.5399999999999998E-2</v>
      </c>
      <c r="K7" s="147">
        <f t="shared" ref="K7:K69" si="3">3.14*POWER(J7,2)/4</f>
        <v>2.4092905999999999E-3</v>
      </c>
      <c r="L7" s="147">
        <f t="shared" ref="L7:L37" si="4">I7/K7</f>
        <v>0.73019803756987878</v>
      </c>
      <c r="M7" s="147">
        <v>150</v>
      </c>
      <c r="N7" s="147">
        <f t="shared" si="0"/>
        <v>0.20872368492064838</v>
      </c>
      <c r="O7" s="147">
        <f t="shared" ref="O7:O70" si="5">POWER(L7,2)/(2*9.81)</f>
        <v>2.717579888230897E-2</v>
      </c>
      <c r="P7" s="147">
        <f>P6</f>
        <v>1922.9531249698753</v>
      </c>
      <c r="Q7" s="148">
        <f>Q6-N7</f>
        <v>1922.7444012849546</v>
      </c>
      <c r="R7" s="148">
        <f>Q7-O7</f>
        <v>1922.7172254860723</v>
      </c>
      <c r="S7" s="149">
        <f t="shared" ref="S7:S35" si="6">(E7-E6)/G7</f>
        <v>1.7500000000040927E-3</v>
      </c>
      <c r="T7" s="148">
        <f t="shared" si="1"/>
        <v>1872.21</v>
      </c>
      <c r="U7" s="148">
        <f>1</f>
        <v>1</v>
      </c>
      <c r="V7" s="148">
        <f>R7-T7</f>
        <v>50.50722548607223</v>
      </c>
      <c r="W7" s="148">
        <f>$P$6-T7</f>
        <v>50.743124969875225</v>
      </c>
      <c r="X7" s="150"/>
      <c r="Y7" s="150"/>
      <c r="Z7" s="151"/>
      <c r="AA7" s="151"/>
      <c r="AB7" s="152" t="s">
        <v>81</v>
      </c>
      <c r="AC7" s="153">
        <f>AC6</f>
        <v>63</v>
      </c>
      <c r="AD7" s="153">
        <f t="shared" ref="AD7:AD70" si="7">AC7-AE7*2</f>
        <v>55.4</v>
      </c>
      <c r="AE7" s="153">
        <f>AE6</f>
        <v>3.8</v>
      </c>
      <c r="AF7" s="156" t="s">
        <v>269</v>
      </c>
      <c r="AG7" s="157"/>
    </row>
    <row r="8" spans="1:33" s="158" customFormat="1" x14ac:dyDescent="0.25">
      <c r="A8" s="150"/>
      <c r="B8" s="154" t="s">
        <v>34</v>
      </c>
      <c r="C8" s="162">
        <v>9869135.8551000003</v>
      </c>
      <c r="D8" s="162">
        <v>787438.38100000005</v>
      </c>
      <c r="E8" s="163">
        <v>1873.249</v>
      </c>
      <c r="F8" s="165">
        <v>40</v>
      </c>
      <c r="G8" s="155">
        <f t="shared" ref="G8:G71" si="8">F8-F7</f>
        <v>20</v>
      </c>
      <c r="H8" s="162">
        <v>1873.249</v>
      </c>
      <c r="I8" s="147">
        <f>I7-X7</f>
        <v>1.7592592680555556E-3</v>
      </c>
      <c r="J8" s="147">
        <f t="shared" si="2"/>
        <v>5.5399999999999998E-2</v>
      </c>
      <c r="K8" s="147">
        <f t="shared" si="3"/>
        <v>2.4092905999999999E-3</v>
      </c>
      <c r="L8" s="147">
        <f t="shared" si="4"/>
        <v>0.73019803756987878</v>
      </c>
      <c r="M8" s="147">
        <v>150</v>
      </c>
      <c r="N8" s="147">
        <f t="shared" si="0"/>
        <v>0.20872368492064838</v>
      </c>
      <c r="O8" s="147">
        <f t="shared" si="5"/>
        <v>2.717579888230897E-2</v>
      </c>
      <c r="P8" s="147">
        <f t="shared" ref="P8:P71" si="9">P7</f>
        <v>1922.9531249698753</v>
      </c>
      <c r="Q8" s="147">
        <f>Q7-N8</f>
        <v>1922.535677600034</v>
      </c>
      <c r="R8" s="147">
        <f>Q8-O8</f>
        <v>1922.5085018011516</v>
      </c>
      <c r="S8" s="149">
        <f t="shared" si="6"/>
        <v>1.9499999999993633E-3</v>
      </c>
      <c r="T8" s="148">
        <f t="shared" si="1"/>
        <v>1872.249</v>
      </c>
      <c r="U8" s="148">
        <f>1</f>
        <v>1</v>
      </c>
      <c r="V8" s="148">
        <f>R8-T8</f>
        <v>50.2595018011516</v>
      </c>
      <c r="W8" s="148">
        <f t="shared" ref="W8:W70" si="10">$P$6-T8</f>
        <v>50.704124969875238</v>
      </c>
      <c r="X8" s="150"/>
      <c r="Y8" s="150"/>
      <c r="Z8" s="151"/>
      <c r="AA8" s="151"/>
      <c r="AB8" s="152"/>
      <c r="AC8" s="153">
        <f t="shared" ref="AC8:AC71" si="11">AC7</f>
        <v>63</v>
      </c>
      <c r="AD8" s="153">
        <f t="shared" si="7"/>
        <v>55.4</v>
      </c>
      <c r="AE8" s="153">
        <f t="shared" ref="AE8:AE71" si="12">AE7</f>
        <v>3.8</v>
      </c>
      <c r="AF8" s="156" t="s">
        <v>269</v>
      </c>
      <c r="AG8" s="157"/>
    </row>
    <row r="9" spans="1:33" s="158" customFormat="1" x14ac:dyDescent="0.25">
      <c r="A9" s="150"/>
      <c r="B9" s="154" t="s">
        <v>35</v>
      </c>
      <c r="C9" s="162">
        <v>9869124.9273000006</v>
      </c>
      <c r="D9" s="162">
        <v>787421.63329999999</v>
      </c>
      <c r="E9" s="163">
        <v>1873.356</v>
      </c>
      <c r="F9" s="165">
        <v>60</v>
      </c>
      <c r="G9" s="155">
        <f t="shared" si="8"/>
        <v>20</v>
      </c>
      <c r="H9" s="162">
        <v>1873.356</v>
      </c>
      <c r="I9" s="147">
        <f t="shared" ref="I9:I72" si="13">I8-X8</f>
        <v>1.7592592680555556E-3</v>
      </c>
      <c r="J9" s="147">
        <f t="shared" si="2"/>
        <v>5.5399999999999998E-2</v>
      </c>
      <c r="K9" s="147">
        <f t="shared" si="3"/>
        <v>2.4092905999999999E-3</v>
      </c>
      <c r="L9" s="147">
        <f t="shared" si="4"/>
        <v>0.73019803756987878</v>
      </c>
      <c r="M9" s="147">
        <v>150</v>
      </c>
      <c r="N9" s="147">
        <f t="shared" si="0"/>
        <v>0.20872368492064838</v>
      </c>
      <c r="O9" s="147">
        <f t="shared" si="5"/>
        <v>2.717579888230897E-2</v>
      </c>
      <c r="P9" s="147">
        <f t="shared" si="9"/>
        <v>1922.9531249698753</v>
      </c>
      <c r="Q9" s="147">
        <f t="shared" ref="Q9:Q72" si="14">Q8-N9</f>
        <v>1922.3269539151133</v>
      </c>
      <c r="R9" s="147">
        <f t="shared" ref="R9:R72" si="15">Q9-O9</f>
        <v>1922.299778116231</v>
      </c>
      <c r="S9" s="149">
        <f t="shared" si="6"/>
        <v>5.3499999999985452E-3</v>
      </c>
      <c r="T9" s="148">
        <f t="shared" si="1"/>
        <v>1872.356</v>
      </c>
      <c r="U9" s="148">
        <f>1</f>
        <v>1</v>
      </c>
      <c r="V9" s="148">
        <f>R9-T9</f>
        <v>49.943778116230988</v>
      </c>
      <c r="W9" s="148">
        <f t="shared" si="10"/>
        <v>50.597124969875267</v>
      </c>
      <c r="X9" s="150"/>
      <c r="Y9" s="150"/>
      <c r="Z9" s="151"/>
      <c r="AA9" s="151"/>
      <c r="AB9" s="152"/>
      <c r="AC9" s="153">
        <f t="shared" si="11"/>
        <v>63</v>
      </c>
      <c r="AD9" s="153">
        <f t="shared" si="7"/>
        <v>55.4</v>
      </c>
      <c r="AE9" s="153">
        <f t="shared" si="12"/>
        <v>3.8</v>
      </c>
      <c r="AF9" s="156" t="s">
        <v>269</v>
      </c>
      <c r="AG9" s="157"/>
    </row>
    <row r="10" spans="1:33" s="158" customFormat="1" x14ac:dyDescent="0.25">
      <c r="A10" s="150"/>
      <c r="B10" s="154" t="s">
        <v>36</v>
      </c>
      <c r="C10" s="162">
        <v>9869116.1635999996</v>
      </c>
      <c r="D10" s="162">
        <v>787403.6666</v>
      </c>
      <c r="E10" s="163">
        <v>1873.508</v>
      </c>
      <c r="F10" s="165">
        <v>80</v>
      </c>
      <c r="G10" s="155">
        <f t="shared" si="8"/>
        <v>20</v>
      </c>
      <c r="H10" s="162">
        <v>1873.508</v>
      </c>
      <c r="I10" s="147">
        <f t="shared" si="13"/>
        <v>1.7592592680555556E-3</v>
      </c>
      <c r="J10" s="147">
        <f t="shared" si="2"/>
        <v>5.5399999999999998E-2</v>
      </c>
      <c r="K10" s="147">
        <f t="shared" si="3"/>
        <v>2.4092905999999999E-3</v>
      </c>
      <c r="L10" s="147">
        <f t="shared" si="4"/>
        <v>0.73019803756987878</v>
      </c>
      <c r="M10" s="147">
        <v>150</v>
      </c>
      <c r="N10" s="147">
        <f t="shared" si="0"/>
        <v>0.20872368492064838</v>
      </c>
      <c r="O10" s="147">
        <f t="shared" si="5"/>
        <v>2.717579888230897E-2</v>
      </c>
      <c r="P10" s="147">
        <f t="shared" si="9"/>
        <v>1922.9531249698753</v>
      </c>
      <c r="Q10" s="147">
        <f t="shared" si="14"/>
        <v>1922.1182302301927</v>
      </c>
      <c r="R10" s="147">
        <f>Q10-O10</f>
        <v>1922.0910544313103</v>
      </c>
      <c r="S10" s="149">
        <f t="shared" si="6"/>
        <v>7.6000000000021831E-3</v>
      </c>
      <c r="T10" s="148">
        <f t="shared" si="1"/>
        <v>1872.508</v>
      </c>
      <c r="U10" s="148">
        <f>1</f>
        <v>1</v>
      </c>
      <c r="V10" s="148">
        <f t="shared" ref="V10:V72" si="16">R10-T10</f>
        <v>49.583054431310302</v>
      </c>
      <c r="W10" s="148">
        <f t="shared" si="10"/>
        <v>50.445124969875224</v>
      </c>
      <c r="X10" s="150"/>
      <c r="Y10" s="150"/>
      <c r="Z10" s="151"/>
      <c r="AA10" s="151"/>
      <c r="AB10" s="152"/>
      <c r="AC10" s="153">
        <f t="shared" si="11"/>
        <v>63</v>
      </c>
      <c r="AD10" s="153">
        <f t="shared" si="7"/>
        <v>55.4</v>
      </c>
      <c r="AE10" s="153">
        <f t="shared" si="12"/>
        <v>3.8</v>
      </c>
      <c r="AF10" s="156" t="s">
        <v>269</v>
      </c>
      <c r="AG10" s="157"/>
    </row>
    <row r="11" spans="1:33" s="158" customFormat="1" x14ac:dyDescent="0.25">
      <c r="A11" s="150"/>
      <c r="B11" s="154" t="s">
        <v>37</v>
      </c>
      <c r="C11" s="162">
        <v>9869106.5638999995</v>
      </c>
      <c r="D11" s="162">
        <v>787386.12150000001</v>
      </c>
      <c r="E11" s="163">
        <v>1873.635</v>
      </c>
      <c r="F11" s="165">
        <v>100</v>
      </c>
      <c r="G11" s="155">
        <f t="shared" si="8"/>
        <v>20</v>
      </c>
      <c r="H11" s="162">
        <v>1873.635</v>
      </c>
      <c r="I11" s="147">
        <f t="shared" si="13"/>
        <v>1.7592592680555556E-3</v>
      </c>
      <c r="J11" s="147">
        <f t="shared" si="2"/>
        <v>5.5399999999999998E-2</v>
      </c>
      <c r="K11" s="147">
        <f t="shared" si="3"/>
        <v>2.4092905999999999E-3</v>
      </c>
      <c r="L11" s="147">
        <f t="shared" si="4"/>
        <v>0.73019803756987878</v>
      </c>
      <c r="M11" s="147">
        <v>150</v>
      </c>
      <c r="N11" s="147">
        <f t="shared" si="0"/>
        <v>0.20872368492064838</v>
      </c>
      <c r="O11" s="147">
        <f t="shared" si="5"/>
        <v>2.717579888230897E-2</v>
      </c>
      <c r="P11" s="147">
        <f t="shared" si="9"/>
        <v>1922.9531249698753</v>
      </c>
      <c r="Q11" s="147">
        <f t="shared" si="14"/>
        <v>1921.9095065452721</v>
      </c>
      <c r="R11" s="147">
        <f t="shared" si="15"/>
        <v>1921.8823307463897</v>
      </c>
      <c r="S11" s="149">
        <f t="shared" si="6"/>
        <v>6.3499999999976353E-3</v>
      </c>
      <c r="T11" s="148">
        <f t="shared" si="1"/>
        <v>1872.635</v>
      </c>
      <c r="U11" s="148">
        <f>1</f>
        <v>1</v>
      </c>
      <c r="V11" s="148">
        <f t="shared" si="16"/>
        <v>49.247330746389707</v>
      </c>
      <c r="W11" s="148">
        <f>$P$6-T11</f>
        <v>50.318124969875271</v>
      </c>
      <c r="X11" s="150"/>
      <c r="Y11" s="150"/>
      <c r="Z11" s="151"/>
      <c r="AA11" s="151"/>
      <c r="AB11" s="152"/>
      <c r="AC11" s="153">
        <f t="shared" si="11"/>
        <v>63</v>
      </c>
      <c r="AD11" s="153">
        <f t="shared" si="7"/>
        <v>55.4</v>
      </c>
      <c r="AE11" s="153">
        <f t="shared" si="12"/>
        <v>3.8</v>
      </c>
      <c r="AF11" s="156" t="s">
        <v>269</v>
      </c>
      <c r="AG11" s="157"/>
    </row>
    <row r="12" spans="1:33" s="158" customFormat="1" x14ac:dyDescent="0.25">
      <c r="A12" s="150"/>
      <c r="B12" s="154" t="s">
        <v>38</v>
      </c>
      <c r="C12" s="162">
        <v>9869096.6369000003</v>
      </c>
      <c r="D12" s="162">
        <v>787368.76320000004</v>
      </c>
      <c r="E12" s="163">
        <v>1873.6880000000001</v>
      </c>
      <c r="F12" s="165">
        <v>120</v>
      </c>
      <c r="G12" s="155">
        <f t="shared" si="8"/>
        <v>20</v>
      </c>
      <c r="H12" s="162">
        <v>1873.6880000000001</v>
      </c>
      <c r="I12" s="147">
        <f t="shared" si="13"/>
        <v>1.7592592680555556E-3</v>
      </c>
      <c r="J12" s="147">
        <f t="shared" si="2"/>
        <v>5.5399999999999998E-2</v>
      </c>
      <c r="K12" s="147">
        <f t="shared" si="3"/>
        <v>2.4092905999999999E-3</v>
      </c>
      <c r="L12" s="147">
        <f t="shared" si="4"/>
        <v>0.73019803756987878</v>
      </c>
      <c r="M12" s="147">
        <v>150</v>
      </c>
      <c r="N12" s="147">
        <f t="shared" si="0"/>
        <v>0.20872368492064838</v>
      </c>
      <c r="O12" s="147">
        <f t="shared" si="5"/>
        <v>2.717579888230897E-2</v>
      </c>
      <c r="P12" s="147">
        <f t="shared" si="9"/>
        <v>1922.9531249698753</v>
      </c>
      <c r="Q12" s="147">
        <f t="shared" si="14"/>
        <v>1921.7007828603514</v>
      </c>
      <c r="R12" s="147">
        <f t="shared" si="15"/>
        <v>1921.6736070614691</v>
      </c>
      <c r="S12" s="149">
        <f t="shared" si="6"/>
        <v>2.6500000000055481E-3</v>
      </c>
      <c r="T12" s="148">
        <f t="shared" si="1"/>
        <v>1872.6880000000001</v>
      </c>
      <c r="U12" s="148">
        <f>1</f>
        <v>1</v>
      </c>
      <c r="V12" s="148">
        <f t="shared" si="16"/>
        <v>48.985607061468954</v>
      </c>
      <c r="W12" s="148">
        <f t="shared" si="10"/>
        <v>50.26512496987516</v>
      </c>
      <c r="X12" s="150"/>
      <c r="Y12" s="150"/>
      <c r="Z12" s="151"/>
      <c r="AA12" s="151"/>
      <c r="AB12" s="152"/>
      <c r="AC12" s="153">
        <f t="shared" si="11"/>
        <v>63</v>
      </c>
      <c r="AD12" s="153">
        <f t="shared" si="7"/>
        <v>55.4</v>
      </c>
      <c r="AE12" s="153">
        <f t="shared" si="12"/>
        <v>3.8</v>
      </c>
      <c r="AF12" s="156" t="s">
        <v>269</v>
      </c>
      <c r="AG12" s="157"/>
    </row>
    <row r="13" spans="1:33" s="158" customFormat="1" x14ac:dyDescent="0.25">
      <c r="A13" s="150"/>
      <c r="B13" s="154" t="s">
        <v>39</v>
      </c>
      <c r="C13" s="162">
        <v>9869086.3107999992</v>
      </c>
      <c r="D13" s="162">
        <v>787351.63809999998</v>
      </c>
      <c r="E13" s="163">
        <v>1873.7539999999999</v>
      </c>
      <c r="F13" s="165">
        <v>140</v>
      </c>
      <c r="G13" s="155">
        <f t="shared" si="8"/>
        <v>20</v>
      </c>
      <c r="H13" s="162">
        <v>1873.7539999999999</v>
      </c>
      <c r="I13" s="147">
        <f t="shared" si="13"/>
        <v>1.7592592680555556E-3</v>
      </c>
      <c r="J13" s="147">
        <f t="shared" si="2"/>
        <v>5.5399999999999998E-2</v>
      </c>
      <c r="K13" s="147">
        <f t="shared" si="3"/>
        <v>2.4092905999999999E-3</v>
      </c>
      <c r="L13" s="147">
        <f t="shared" si="4"/>
        <v>0.73019803756987878</v>
      </c>
      <c r="M13" s="147">
        <v>150</v>
      </c>
      <c r="N13" s="147">
        <f t="shared" si="0"/>
        <v>0.20872368492064838</v>
      </c>
      <c r="O13" s="147">
        <f t="shared" si="5"/>
        <v>2.717579888230897E-2</v>
      </c>
      <c r="P13" s="147">
        <f t="shared" si="9"/>
        <v>1922.9531249698753</v>
      </c>
      <c r="Q13" s="147">
        <f t="shared" si="14"/>
        <v>1921.4920591754308</v>
      </c>
      <c r="R13" s="147">
        <f t="shared" si="15"/>
        <v>1921.4648833765484</v>
      </c>
      <c r="S13" s="149">
        <f t="shared" si="6"/>
        <v>3.2999999999901775E-3</v>
      </c>
      <c r="T13" s="148">
        <f t="shared" si="1"/>
        <v>1872.7539999999999</v>
      </c>
      <c r="U13" s="148">
        <f>1</f>
        <v>1</v>
      </c>
      <c r="V13" s="148">
        <f t="shared" si="16"/>
        <v>48.710883376548509</v>
      </c>
      <c r="W13" s="148">
        <f t="shared" si="10"/>
        <v>50.199124969875356</v>
      </c>
      <c r="X13" s="150"/>
      <c r="Y13" s="150"/>
      <c r="Z13" s="151"/>
      <c r="AA13" s="151"/>
      <c r="AB13" s="152"/>
      <c r="AC13" s="153">
        <f t="shared" si="11"/>
        <v>63</v>
      </c>
      <c r="AD13" s="153">
        <f t="shared" si="7"/>
        <v>55.4</v>
      </c>
      <c r="AE13" s="153">
        <f t="shared" si="12"/>
        <v>3.8</v>
      </c>
      <c r="AF13" s="156" t="s">
        <v>269</v>
      </c>
      <c r="AG13" s="157"/>
    </row>
    <row r="14" spans="1:33" s="158" customFormat="1" x14ac:dyDescent="0.25">
      <c r="A14" s="150"/>
      <c r="B14" s="154" t="s">
        <v>40</v>
      </c>
      <c r="C14" s="162">
        <v>9869075.4645000007</v>
      </c>
      <c r="D14" s="162">
        <v>787334.85419999994</v>
      </c>
      <c r="E14" s="163">
        <v>1873.816</v>
      </c>
      <c r="F14" s="165">
        <v>160</v>
      </c>
      <c r="G14" s="155">
        <f t="shared" si="8"/>
        <v>20</v>
      </c>
      <c r="H14" s="162">
        <v>1873.816</v>
      </c>
      <c r="I14" s="147">
        <f t="shared" si="13"/>
        <v>1.7592592680555556E-3</v>
      </c>
      <c r="J14" s="147">
        <f t="shared" si="2"/>
        <v>5.5399999999999998E-2</v>
      </c>
      <c r="K14" s="147">
        <f t="shared" si="3"/>
        <v>2.4092905999999999E-3</v>
      </c>
      <c r="L14" s="147">
        <f t="shared" si="4"/>
        <v>0.73019803756987878</v>
      </c>
      <c r="M14" s="147">
        <v>150</v>
      </c>
      <c r="N14" s="147">
        <f t="shared" si="0"/>
        <v>0.20872368492064838</v>
      </c>
      <c r="O14" s="147">
        <f t="shared" si="5"/>
        <v>2.717579888230897E-2</v>
      </c>
      <c r="P14" s="147">
        <f t="shared" si="9"/>
        <v>1922.9531249698753</v>
      </c>
      <c r="Q14" s="147">
        <f t="shared" si="14"/>
        <v>1921.2833354905101</v>
      </c>
      <c r="R14" s="147">
        <f t="shared" si="15"/>
        <v>1921.2561596916278</v>
      </c>
      <c r="S14" s="149">
        <f t="shared" si="6"/>
        <v>3.1000000000062757E-3</v>
      </c>
      <c r="T14" s="148">
        <f t="shared" si="1"/>
        <v>1872.816</v>
      </c>
      <c r="U14" s="148">
        <f>1</f>
        <v>1</v>
      </c>
      <c r="V14" s="148">
        <f t="shared" si="16"/>
        <v>48.440159691627741</v>
      </c>
      <c r="W14" s="148">
        <f t="shared" si="10"/>
        <v>50.137124969875231</v>
      </c>
      <c r="X14" s="150"/>
      <c r="Y14" s="150"/>
      <c r="Z14" s="151"/>
      <c r="AA14" s="151"/>
      <c r="AB14" s="152"/>
      <c r="AC14" s="153">
        <f t="shared" si="11"/>
        <v>63</v>
      </c>
      <c r="AD14" s="153">
        <f t="shared" si="7"/>
        <v>55.4</v>
      </c>
      <c r="AE14" s="153">
        <f t="shared" si="12"/>
        <v>3.8</v>
      </c>
      <c r="AF14" s="156" t="s">
        <v>269</v>
      </c>
      <c r="AG14" s="157"/>
    </row>
    <row r="15" spans="1:33" s="158" customFormat="1" x14ac:dyDescent="0.25">
      <c r="A15" s="150"/>
      <c r="B15" s="154" t="s">
        <v>41</v>
      </c>
      <c r="C15" s="162">
        <v>9869064.9601000007</v>
      </c>
      <c r="D15" s="162">
        <v>787317.85430000001</v>
      </c>
      <c r="E15" s="163">
        <v>1873.865</v>
      </c>
      <c r="F15" s="165">
        <v>180</v>
      </c>
      <c r="G15" s="155">
        <f t="shared" si="8"/>
        <v>20</v>
      </c>
      <c r="H15" s="162">
        <v>1873.865</v>
      </c>
      <c r="I15" s="147">
        <f t="shared" si="13"/>
        <v>1.7592592680555556E-3</v>
      </c>
      <c r="J15" s="147">
        <f t="shared" si="2"/>
        <v>5.5399999999999998E-2</v>
      </c>
      <c r="K15" s="147">
        <f t="shared" si="3"/>
        <v>2.4092905999999999E-3</v>
      </c>
      <c r="L15" s="147">
        <f t="shared" si="4"/>
        <v>0.73019803756987878</v>
      </c>
      <c r="M15" s="147">
        <v>150</v>
      </c>
      <c r="N15" s="147">
        <f t="shared" si="0"/>
        <v>0.20872368492064838</v>
      </c>
      <c r="O15" s="147">
        <f t="shared" si="5"/>
        <v>2.717579888230897E-2</v>
      </c>
      <c r="P15" s="147">
        <f t="shared" si="9"/>
        <v>1922.9531249698753</v>
      </c>
      <c r="Q15" s="147">
        <f t="shared" si="14"/>
        <v>1921.0746118055895</v>
      </c>
      <c r="R15" s="147">
        <f t="shared" si="15"/>
        <v>1921.0474360067071</v>
      </c>
      <c r="S15" s="149">
        <f t="shared" si="6"/>
        <v>2.4499999999989088E-3</v>
      </c>
      <c r="T15" s="148">
        <f t="shared" si="1"/>
        <v>1872.865</v>
      </c>
      <c r="U15" s="148">
        <f>1</f>
        <v>1</v>
      </c>
      <c r="V15" s="148">
        <f t="shared" si="16"/>
        <v>48.182436006707121</v>
      </c>
      <c r="W15" s="148">
        <f t="shared" si="10"/>
        <v>50.088124969875253</v>
      </c>
      <c r="X15" s="150"/>
      <c r="Y15" s="150"/>
      <c r="Z15" s="151"/>
      <c r="AA15" s="151"/>
      <c r="AB15" s="152"/>
      <c r="AC15" s="153">
        <f t="shared" si="11"/>
        <v>63</v>
      </c>
      <c r="AD15" s="153">
        <f t="shared" si="7"/>
        <v>55.4</v>
      </c>
      <c r="AE15" s="153">
        <f t="shared" si="12"/>
        <v>3.8</v>
      </c>
      <c r="AF15" s="156" t="s">
        <v>269</v>
      </c>
      <c r="AG15" s="157"/>
    </row>
    <row r="16" spans="1:33" s="158" customFormat="1" x14ac:dyDescent="0.25">
      <c r="A16" s="150"/>
      <c r="B16" s="154" t="s">
        <v>42</v>
      </c>
      <c r="C16" s="162">
        <v>9869057.8534999993</v>
      </c>
      <c r="D16" s="162">
        <v>787299.18090000004</v>
      </c>
      <c r="E16" s="163">
        <v>1873.9570000000001</v>
      </c>
      <c r="F16" s="165">
        <v>200</v>
      </c>
      <c r="G16" s="155">
        <f t="shared" si="8"/>
        <v>20</v>
      </c>
      <c r="H16" s="162">
        <v>1873.9570000000001</v>
      </c>
      <c r="I16" s="147">
        <f t="shared" si="13"/>
        <v>1.7592592680555556E-3</v>
      </c>
      <c r="J16" s="147">
        <f t="shared" si="2"/>
        <v>5.5399999999999998E-2</v>
      </c>
      <c r="K16" s="147">
        <f t="shared" si="3"/>
        <v>2.4092905999999999E-3</v>
      </c>
      <c r="L16" s="147">
        <f t="shared" si="4"/>
        <v>0.73019803756987878</v>
      </c>
      <c r="M16" s="147">
        <v>150</v>
      </c>
      <c r="N16" s="147">
        <f t="shared" si="0"/>
        <v>0.20872368492064838</v>
      </c>
      <c r="O16" s="147">
        <f t="shared" si="5"/>
        <v>2.717579888230897E-2</v>
      </c>
      <c r="P16" s="147">
        <f t="shared" si="9"/>
        <v>1922.9531249698753</v>
      </c>
      <c r="Q16" s="147">
        <f t="shared" si="14"/>
        <v>1920.8658881206688</v>
      </c>
      <c r="R16" s="147">
        <f t="shared" si="15"/>
        <v>1920.8387123217865</v>
      </c>
      <c r="S16" s="149">
        <f t="shared" si="6"/>
        <v>4.6000000000049109E-3</v>
      </c>
      <c r="T16" s="148">
        <f t="shared" si="1"/>
        <v>1872.9570000000001</v>
      </c>
      <c r="U16" s="148">
        <f>1</f>
        <v>1</v>
      </c>
      <c r="V16" s="148">
        <f t="shared" si="16"/>
        <v>47.881712321786381</v>
      </c>
      <c r="W16" s="148">
        <f t="shared" si="10"/>
        <v>49.996124969875154</v>
      </c>
      <c r="X16" s="150"/>
      <c r="Y16" s="150"/>
      <c r="Z16" s="151"/>
      <c r="AA16" s="151"/>
      <c r="AB16" s="152"/>
      <c r="AC16" s="153">
        <f t="shared" si="11"/>
        <v>63</v>
      </c>
      <c r="AD16" s="153">
        <f t="shared" si="7"/>
        <v>55.4</v>
      </c>
      <c r="AE16" s="153">
        <f t="shared" si="12"/>
        <v>3.8</v>
      </c>
      <c r="AF16" s="156" t="s">
        <v>269</v>
      </c>
      <c r="AG16" s="157"/>
    </row>
    <row r="17" spans="1:33" s="158" customFormat="1" x14ac:dyDescent="0.25">
      <c r="A17" s="150"/>
      <c r="B17" s="154" t="s">
        <v>43</v>
      </c>
      <c r="C17" s="162">
        <v>9869051.6882000007</v>
      </c>
      <c r="D17" s="162">
        <v>787280.17779999995</v>
      </c>
      <c r="E17" s="163">
        <v>1873.98</v>
      </c>
      <c r="F17" s="165">
        <v>220</v>
      </c>
      <c r="G17" s="155">
        <f t="shared" si="8"/>
        <v>20</v>
      </c>
      <c r="H17" s="162">
        <v>1873.98</v>
      </c>
      <c r="I17" s="147">
        <f t="shared" si="13"/>
        <v>1.7592592680555556E-3</v>
      </c>
      <c r="J17" s="147">
        <f t="shared" si="2"/>
        <v>5.5399999999999998E-2</v>
      </c>
      <c r="K17" s="147">
        <f t="shared" si="3"/>
        <v>2.4092905999999999E-3</v>
      </c>
      <c r="L17" s="147">
        <f t="shared" si="4"/>
        <v>0.73019803756987878</v>
      </c>
      <c r="M17" s="147">
        <v>150</v>
      </c>
      <c r="N17" s="147">
        <f t="shared" si="0"/>
        <v>0.20872368492064838</v>
      </c>
      <c r="O17" s="147">
        <f t="shared" si="5"/>
        <v>2.717579888230897E-2</v>
      </c>
      <c r="P17" s="147">
        <f t="shared" si="9"/>
        <v>1922.9531249698753</v>
      </c>
      <c r="Q17" s="147">
        <f t="shared" si="14"/>
        <v>1920.6571644357482</v>
      </c>
      <c r="R17" s="147">
        <f>Q17-O17</f>
        <v>1920.6299886368658</v>
      </c>
      <c r="S17" s="149">
        <f t="shared" si="6"/>
        <v>1.1499999999955435E-3</v>
      </c>
      <c r="T17" s="148">
        <f t="shared" si="1"/>
        <v>1872.98</v>
      </c>
      <c r="U17" s="148">
        <f>1</f>
        <v>1</v>
      </c>
      <c r="V17" s="148">
        <f t="shared" si="16"/>
        <v>47.649988636865828</v>
      </c>
      <c r="W17" s="148">
        <f t="shared" si="10"/>
        <v>49.973124969875244</v>
      </c>
      <c r="X17" s="150"/>
      <c r="Y17" s="150"/>
      <c r="Z17" s="151"/>
      <c r="AA17" s="151"/>
      <c r="AB17" s="152"/>
      <c r="AC17" s="153">
        <f t="shared" si="11"/>
        <v>63</v>
      </c>
      <c r="AD17" s="153">
        <f t="shared" si="7"/>
        <v>55.4</v>
      </c>
      <c r="AE17" s="153">
        <f t="shared" si="12"/>
        <v>3.8</v>
      </c>
      <c r="AF17" s="156" t="s">
        <v>269</v>
      </c>
      <c r="AG17" s="157"/>
    </row>
    <row r="18" spans="1:33" s="158" customFormat="1" x14ac:dyDescent="0.25">
      <c r="A18" s="150"/>
      <c r="B18" s="154" t="s">
        <v>44</v>
      </c>
      <c r="C18" s="162">
        <v>9869044.5099999998</v>
      </c>
      <c r="D18" s="162">
        <v>787261.5172</v>
      </c>
      <c r="E18" s="163">
        <v>1873.9949999999999</v>
      </c>
      <c r="F18" s="165">
        <v>240</v>
      </c>
      <c r="G18" s="155">
        <f t="shared" si="8"/>
        <v>20</v>
      </c>
      <c r="H18" s="162">
        <v>1873.9949999999999</v>
      </c>
      <c r="I18" s="147">
        <f t="shared" si="13"/>
        <v>1.7592592680555556E-3</v>
      </c>
      <c r="J18" s="147">
        <f t="shared" si="2"/>
        <v>5.5399999999999998E-2</v>
      </c>
      <c r="K18" s="147">
        <f t="shared" si="3"/>
        <v>2.4092905999999999E-3</v>
      </c>
      <c r="L18" s="147">
        <f t="shared" si="4"/>
        <v>0.73019803756987878</v>
      </c>
      <c r="M18" s="147">
        <v>150</v>
      </c>
      <c r="N18" s="147">
        <f t="shared" si="0"/>
        <v>0.20872368492064838</v>
      </c>
      <c r="O18" s="147">
        <f t="shared" si="5"/>
        <v>2.717579888230897E-2</v>
      </c>
      <c r="P18" s="147">
        <f t="shared" si="9"/>
        <v>1922.9531249698753</v>
      </c>
      <c r="Q18" s="147">
        <f t="shared" si="14"/>
        <v>1920.4484407508276</v>
      </c>
      <c r="R18" s="147">
        <f t="shared" si="15"/>
        <v>1920.4212649519452</v>
      </c>
      <c r="S18" s="149">
        <f t="shared" si="6"/>
        <v>7.4999999999363358E-4</v>
      </c>
      <c r="T18" s="148">
        <f t="shared" si="1"/>
        <v>1872.9949999999999</v>
      </c>
      <c r="U18" s="148">
        <f>1</f>
        <v>1</v>
      </c>
      <c r="V18" s="148">
        <f t="shared" si="16"/>
        <v>47.426264951945313</v>
      </c>
      <c r="W18" s="148">
        <f t="shared" si="10"/>
        <v>49.958124969875371</v>
      </c>
      <c r="X18" s="150"/>
      <c r="Y18" s="150"/>
      <c r="Z18" s="151"/>
      <c r="AA18" s="151"/>
      <c r="AB18" s="152"/>
      <c r="AC18" s="153">
        <f t="shared" si="11"/>
        <v>63</v>
      </c>
      <c r="AD18" s="153">
        <f t="shared" si="7"/>
        <v>55.4</v>
      </c>
      <c r="AE18" s="153">
        <f t="shared" si="12"/>
        <v>3.8</v>
      </c>
      <c r="AF18" s="156" t="s">
        <v>269</v>
      </c>
      <c r="AG18" s="157"/>
    </row>
    <row r="19" spans="1:33" s="158" customFormat="1" x14ac:dyDescent="0.25">
      <c r="A19" s="150"/>
      <c r="B19" s="154" t="s">
        <v>45</v>
      </c>
      <c r="C19" s="162">
        <v>9869036.1063999999</v>
      </c>
      <c r="D19" s="162">
        <v>787243.39760000003</v>
      </c>
      <c r="E19" s="163">
        <v>1873.9960000000001</v>
      </c>
      <c r="F19" s="165">
        <v>260</v>
      </c>
      <c r="G19" s="155">
        <f t="shared" si="8"/>
        <v>20</v>
      </c>
      <c r="H19" s="162">
        <v>1873.9960000000001</v>
      </c>
      <c r="I19" s="147">
        <f t="shared" si="13"/>
        <v>1.7592592680555556E-3</v>
      </c>
      <c r="J19" s="147">
        <f t="shared" si="2"/>
        <v>5.5399999999999998E-2</v>
      </c>
      <c r="K19" s="147">
        <f t="shared" si="3"/>
        <v>2.4092905999999999E-3</v>
      </c>
      <c r="L19" s="147">
        <f t="shared" si="4"/>
        <v>0.73019803756987878</v>
      </c>
      <c r="M19" s="147">
        <v>150</v>
      </c>
      <c r="N19" s="147">
        <f t="shared" si="0"/>
        <v>0.20872368492064838</v>
      </c>
      <c r="O19" s="147">
        <f t="shared" si="5"/>
        <v>2.717579888230897E-2</v>
      </c>
      <c r="P19" s="147">
        <f t="shared" si="9"/>
        <v>1922.9531249698753</v>
      </c>
      <c r="Q19" s="147">
        <f t="shared" si="14"/>
        <v>1920.2397170659069</v>
      </c>
      <c r="R19" s="147">
        <f>Q19-O19</f>
        <v>1920.2125412670246</v>
      </c>
      <c r="S19" s="149">
        <f t="shared" si="6"/>
        <v>5.0000000010186339E-5</v>
      </c>
      <c r="T19" s="148">
        <f t="shared" si="1"/>
        <v>1872.9960000000001</v>
      </c>
      <c r="U19" s="148">
        <f>1</f>
        <v>1</v>
      </c>
      <c r="V19" s="148">
        <f t="shared" si="16"/>
        <v>47.216541267024468</v>
      </c>
      <c r="W19" s="148">
        <f t="shared" si="10"/>
        <v>49.957124969875167</v>
      </c>
      <c r="X19" s="150"/>
      <c r="Y19" s="150"/>
      <c r="Z19" s="151"/>
      <c r="AA19" s="151"/>
      <c r="AB19" s="152"/>
      <c r="AC19" s="153">
        <f t="shared" si="11"/>
        <v>63</v>
      </c>
      <c r="AD19" s="153">
        <f t="shared" si="7"/>
        <v>55.4</v>
      </c>
      <c r="AE19" s="153">
        <f t="shared" si="12"/>
        <v>3.8</v>
      </c>
      <c r="AF19" s="156" t="s">
        <v>269</v>
      </c>
      <c r="AG19" s="157"/>
    </row>
    <row r="20" spans="1:33" s="158" customFormat="1" x14ac:dyDescent="0.25">
      <c r="A20" s="150"/>
      <c r="B20" s="154" t="s">
        <v>46</v>
      </c>
      <c r="C20" s="162">
        <v>9869024.2021999992</v>
      </c>
      <c r="D20" s="162">
        <v>787227.62800000003</v>
      </c>
      <c r="E20" s="163">
        <v>1873.9970000000001</v>
      </c>
      <c r="F20" s="165">
        <v>280</v>
      </c>
      <c r="G20" s="155">
        <f t="shared" si="8"/>
        <v>20</v>
      </c>
      <c r="H20" s="162">
        <v>1873.9970000000001</v>
      </c>
      <c r="I20" s="147">
        <f t="shared" si="13"/>
        <v>1.7592592680555556E-3</v>
      </c>
      <c r="J20" s="147">
        <f t="shared" si="2"/>
        <v>5.5399999999999998E-2</v>
      </c>
      <c r="K20" s="147">
        <f t="shared" si="3"/>
        <v>2.4092905999999999E-3</v>
      </c>
      <c r="L20" s="147">
        <f t="shared" si="4"/>
        <v>0.73019803756987878</v>
      </c>
      <c r="M20" s="147">
        <v>150</v>
      </c>
      <c r="N20" s="147">
        <f t="shared" si="0"/>
        <v>0.20872368492064838</v>
      </c>
      <c r="O20" s="147">
        <f t="shared" si="5"/>
        <v>2.717579888230897E-2</v>
      </c>
      <c r="P20" s="147">
        <f t="shared" si="9"/>
        <v>1922.9531249698753</v>
      </c>
      <c r="Q20" s="147">
        <f t="shared" si="14"/>
        <v>1920.0309933809863</v>
      </c>
      <c r="R20" s="147">
        <f t="shared" si="15"/>
        <v>1920.0038175821039</v>
      </c>
      <c r="S20" s="149">
        <f t="shared" si="6"/>
        <v>4.999999999881766E-5</v>
      </c>
      <c r="T20" s="148">
        <f t="shared" si="1"/>
        <v>1872.9970000000001</v>
      </c>
      <c r="U20" s="148">
        <f>1</f>
        <v>1</v>
      </c>
      <c r="V20" s="148">
        <f t="shared" si="16"/>
        <v>47.006817582103849</v>
      </c>
      <c r="W20" s="148">
        <f t="shared" si="10"/>
        <v>49.956124969875191</v>
      </c>
      <c r="X20" s="150"/>
      <c r="Y20" s="150"/>
      <c r="Z20" s="151"/>
      <c r="AA20" s="151"/>
      <c r="AB20" s="152"/>
      <c r="AC20" s="153">
        <f t="shared" si="11"/>
        <v>63</v>
      </c>
      <c r="AD20" s="153">
        <f t="shared" si="7"/>
        <v>55.4</v>
      </c>
      <c r="AE20" s="153">
        <f t="shared" si="12"/>
        <v>3.8</v>
      </c>
      <c r="AF20" s="156" t="s">
        <v>269</v>
      </c>
      <c r="AG20" s="157"/>
    </row>
    <row r="21" spans="1:33" s="158" customFormat="1" x14ac:dyDescent="0.25">
      <c r="A21" s="150"/>
      <c r="B21" s="154" t="s">
        <v>47</v>
      </c>
      <c r="C21" s="162">
        <v>9869005.5320999995</v>
      </c>
      <c r="D21" s="162">
        <v>787220.57750000001</v>
      </c>
      <c r="E21" s="163">
        <v>1873.873</v>
      </c>
      <c r="F21" s="165">
        <v>300</v>
      </c>
      <c r="G21" s="155">
        <f t="shared" si="8"/>
        <v>20</v>
      </c>
      <c r="H21" s="162">
        <v>1873.873</v>
      </c>
      <c r="I21" s="147">
        <f t="shared" si="13"/>
        <v>1.7592592680555556E-3</v>
      </c>
      <c r="J21" s="147">
        <f t="shared" si="2"/>
        <v>5.5399999999999998E-2</v>
      </c>
      <c r="K21" s="147">
        <f t="shared" si="3"/>
        <v>2.4092905999999999E-3</v>
      </c>
      <c r="L21" s="147">
        <f t="shared" si="4"/>
        <v>0.73019803756987878</v>
      </c>
      <c r="M21" s="147">
        <v>150</v>
      </c>
      <c r="N21" s="147">
        <f t="shared" si="0"/>
        <v>0.20872368492064838</v>
      </c>
      <c r="O21" s="147">
        <f t="shared" si="5"/>
        <v>2.717579888230897E-2</v>
      </c>
      <c r="P21" s="147">
        <f t="shared" si="9"/>
        <v>1922.9531249698753</v>
      </c>
      <c r="Q21" s="147">
        <f t="shared" si="14"/>
        <v>1919.8222696960656</v>
      </c>
      <c r="R21" s="147">
        <f t="shared" si="15"/>
        <v>1919.7950938971833</v>
      </c>
      <c r="S21" s="149">
        <f t="shared" si="6"/>
        <v>-6.200000000001182E-3</v>
      </c>
      <c r="T21" s="148">
        <f t="shared" si="1"/>
        <v>1872.873</v>
      </c>
      <c r="U21" s="148">
        <f>1</f>
        <v>1</v>
      </c>
      <c r="V21" s="148">
        <f t="shared" si="16"/>
        <v>46.922093897183231</v>
      </c>
      <c r="W21" s="148">
        <f t="shared" si="10"/>
        <v>50.080124969875214</v>
      </c>
      <c r="X21" s="150"/>
      <c r="Y21" s="150"/>
      <c r="Z21" s="151"/>
      <c r="AA21" s="151"/>
      <c r="AB21" s="152"/>
      <c r="AC21" s="153">
        <f t="shared" si="11"/>
        <v>63</v>
      </c>
      <c r="AD21" s="153">
        <f t="shared" si="7"/>
        <v>55.4</v>
      </c>
      <c r="AE21" s="153">
        <f t="shared" si="12"/>
        <v>3.8</v>
      </c>
      <c r="AF21" s="156" t="s">
        <v>269</v>
      </c>
      <c r="AG21" s="157"/>
    </row>
    <row r="22" spans="1:33" s="158" customFormat="1" x14ac:dyDescent="0.25">
      <c r="A22" s="150"/>
      <c r="B22" s="154" t="s">
        <v>48</v>
      </c>
      <c r="C22" s="162">
        <v>9868986.0567000005</v>
      </c>
      <c r="D22" s="162">
        <v>787216.03610000003</v>
      </c>
      <c r="E22" s="163">
        <v>1873.7249999999999</v>
      </c>
      <c r="F22" s="165">
        <v>320</v>
      </c>
      <c r="G22" s="155">
        <f t="shared" si="8"/>
        <v>20</v>
      </c>
      <c r="H22" s="162">
        <v>1873.7249999999999</v>
      </c>
      <c r="I22" s="147">
        <f t="shared" si="13"/>
        <v>1.7592592680555556E-3</v>
      </c>
      <c r="J22" s="147">
        <f t="shared" si="2"/>
        <v>5.5399999999999998E-2</v>
      </c>
      <c r="K22" s="147">
        <f t="shared" si="3"/>
        <v>2.4092905999999999E-3</v>
      </c>
      <c r="L22" s="147">
        <f t="shared" si="4"/>
        <v>0.73019803756987878</v>
      </c>
      <c r="M22" s="147">
        <v>150</v>
      </c>
      <c r="N22" s="147">
        <f t="shared" si="0"/>
        <v>0.20872368492064838</v>
      </c>
      <c r="O22" s="147">
        <f t="shared" si="5"/>
        <v>2.717579888230897E-2</v>
      </c>
      <c r="P22" s="147">
        <f t="shared" si="9"/>
        <v>1922.9531249698753</v>
      </c>
      <c r="Q22" s="147">
        <f t="shared" si="14"/>
        <v>1919.613546011145</v>
      </c>
      <c r="R22" s="147">
        <f>Q22-O22</f>
        <v>1919.5863702122626</v>
      </c>
      <c r="S22" s="149">
        <f t="shared" si="6"/>
        <v>-7.4000000000069123E-3</v>
      </c>
      <c r="T22" s="148">
        <f t="shared" si="1"/>
        <v>1872.7249999999999</v>
      </c>
      <c r="U22" s="148">
        <f>1</f>
        <v>1</v>
      </c>
      <c r="V22" s="148">
        <f t="shared" si="16"/>
        <v>46.861370212262727</v>
      </c>
      <c r="W22" s="148">
        <f t="shared" si="10"/>
        <v>50.228124969875353</v>
      </c>
      <c r="X22" s="150"/>
      <c r="Y22" s="150"/>
      <c r="Z22" s="151"/>
      <c r="AA22" s="151"/>
      <c r="AB22" s="152"/>
      <c r="AC22" s="153">
        <f t="shared" si="11"/>
        <v>63</v>
      </c>
      <c r="AD22" s="153">
        <f t="shared" si="7"/>
        <v>55.4</v>
      </c>
      <c r="AE22" s="153">
        <f t="shared" si="12"/>
        <v>3.8</v>
      </c>
      <c r="AF22" s="156" t="s">
        <v>269</v>
      </c>
      <c r="AG22" s="157"/>
    </row>
    <row r="23" spans="1:33" s="158" customFormat="1" x14ac:dyDescent="0.25">
      <c r="A23" s="150"/>
      <c r="B23" s="154" t="s">
        <v>49</v>
      </c>
      <c r="C23" s="162">
        <v>9868966.5552999992</v>
      </c>
      <c r="D23" s="162">
        <v>787211.59820000001</v>
      </c>
      <c r="E23" s="163">
        <v>1873.568</v>
      </c>
      <c r="F23" s="165">
        <v>340</v>
      </c>
      <c r="G23" s="155">
        <f t="shared" si="8"/>
        <v>20</v>
      </c>
      <c r="H23" s="162">
        <v>1873.568</v>
      </c>
      <c r="I23" s="147">
        <f t="shared" si="13"/>
        <v>1.7592592680555556E-3</v>
      </c>
      <c r="J23" s="147">
        <f t="shared" si="2"/>
        <v>5.5399999999999998E-2</v>
      </c>
      <c r="K23" s="147">
        <f t="shared" si="3"/>
        <v>2.4092905999999999E-3</v>
      </c>
      <c r="L23" s="147">
        <f t="shared" si="4"/>
        <v>0.73019803756987878</v>
      </c>
      <c r="M23" s="147">
        <v>150</v>
      </c>
      <c r="N23" s="147">
        <f t="shared" si="0"/>
        <v>0.20872368492064838</v>
      </c>
      <c r="O23" s="147">
        <f t="shared" si="5"/>
        <v>2.717579888230897E-2</v>
      </c>
      <c r="P23" s="147">
        <f t="shared" si="9"/>
        <v>1922.9531249698753</v>
      </c>
      <c r="Q23" s="147">
        <f t="shared" si="14"/>
        <v>1919.4048223262243</v>
      </c>
      <c r="R23" s="147">
        <f t="shared" si="15"/>
        <v>1919.377646527342</v>
      </c>
      <c r="S23" s="149">
        <f t="shared" si="6"/>
        <v>-7.8499999999962714E-3</v>
      </c>
      <c r="T23" s="148">
        <f t="shared" si="1"/>
        <v>1872.568</v>
      </c>
      <c r="U23" s="148">
        <f>1</f>
        <v>1</v>
      </c>
      <c r="V23" s="148">
        <f t="shared" si="16"/>
        <v>46.809646527342011</v>
      </c>
      <c r="W23" s="148">
        <f t="shared" si="10"/>
        <v>50.385124969875278</v>
      </c>
      <c r="X23" s="150"/>
      <c r="Y23" s="150"/>
      <c r="Z23" s="151"/>
      <c r="AA23" s="151"/>
      <c r="AB23" s="152"/>
      <c r="AC23" s="153">
        <f t="shared" si="11"/>
        <v>63</v>
      </c>
      <c r="AD23" s="153">
        <f t="shared" si="7"/>
        <v>55.4</v>
      </c>
      <c r="AE23" s="153">
        <f t="shared" si="12"/>
        <v>3.8</v>
      </c>
      <c r="AF23" s="156" t="s">
        <v>269</v>
      </c>
      <c r="AG23" s="157"/>
    </row>
    <row r="24" spans="1:33" s="158" customFormat="1" x14ac:dyDescent="0.25">
      <c r="A24" s="150"/>
      <c r="B24" s="154" t="s">
        <v>50</v>
      </c>
      <c r="C24" s="162">
        <v>9868946.9541999996</v>
      </c>
      <c r="D24" s="162">
        <v>787207.67920000001</v>
      </c>
      <c r="E24" s="163">
        <v>1873.3969999999999</v>
      </c>
      <c r="F24" s="165">
        <v>360</v>
      </c>
      <c r="G24" s="155">
        <f t="shared" si="8"/>
        <v>20</v>
      </c>
      <c r="H24" s="162">
        <v>1873.3969999999999</v>
      </c>
      <c r="I24" s="147">
        <f t="shared" si="13"/>
        <v>1.7592592680555556E-3</v>
      </c>
      <c r="J24" s="147">
        <f t="shared" si="2"/>
        <v>5.5399999999999998E-2</v>
      </c>
      <c r="K24" s="147">
        <f t="shared" si="3"/>
        <v>2.4092905999999999E-3</v>
      </c>
      <c r="L24" s="147">
        <f t="shared" si="4"/>
        <v>0.73019803756987878</v>
      </c>
      <c r="M24" s="147">
        <v>150</v>
      </c>
      <c r="N24" s="147">
        <f t="shared" si="0"/>
        <v>0.20872368492064838</v>
      </c>
      <c r="O24" s="147">
        <f t="shared" si="5"/>
        <v>2.717579888230897E-2</v>
      </c>
      <c r="P24" s="147">
        <f t="shared" si="9"/>
        <v>1922.9531249698753</v>
      </c>
      <c r="Q24" s="147">
        <f t="shared" si="14"/>
        <v>1919.1960986413037</v>
      </c>
      <c r="R24" s="147">
        <f t="shared" si="15"/>
        <v>1919.1689228424214</v>
      </c>
      <c r="S24" s="149">
        <f t="shared" si="6"/>
        <v>-8.5500000000024549E-3</v>
      </c>
      <c r="T24" s="148">
        <f t="shared" si="1"/>
        <v>1872.3969999999999</v>
      </c>
      <c r="U24" s="148">
        <f>1</f>
        <v>1</v>
      </c>
      <c r="V24" s="148">
        <f t="shared" si="16"/>
        <v>46.771922842421418</v>
      </c>
      <c r="W24" s="148">
        <f t="shared" si="10"/>
        <v>50.556124969875327</v>
      </c>
      <c r="X24" s="150"/>
      <c r="Y24" s="150"/>
      <c r="Z24" s="151"/>
      <c r="AA24" s="151"/>
      <c r="AB24" s="152"/>
      <c r="AC24" s="153">
        <f t="shared" si="11"/>
        <v>63</v>
      </c>
      <c r="AD24" s="153">
        <f t="shared" si="7"/>
        <v>55.4</v>
      </c>
      <c r="AE24" s="153">
        <f t="shared" si="12"/>
        <v>3.8</v>
      </c>
      <c r="AF24" s="156" t="s">
        <v>269</v>
      </c>
      <c r="AG24" s="157"/>
    </row>
    <row r="25" spans="1:33" s="158" customFormat="1" x14ac:dyDescent="0.25">
      <c r="A25" s="150"/>
      <c r="B25" s="154" t="s">
        <v>51</v>
      </c>
      <c r="C25" s="162">
        <v>9868927.1914000008</v>
      </c>
      <c r="D25" s="162">
        <v>787204.6078</v>
      </c>
      <c r="E25" s="163">
        <v>1873.2049999999999</v>
      </c>
      <c r="F25" s="165">
        <v>380</v>
      </c>
      <c r="G25" s="155">
        <f t="shared" si="8"/>
        <v>20</v>
      </c>
      <c r="H25" s="162">
        <v>1873.2049999999999</v>
      </c>
      <c r="I25" s="147">
        <f t="shared" si="13"/>
        <v>1.7592592680555556E-3</v>
      </c>
      <c r="J25" s="147">
        <f t="shared" si="2"/>
        <v>5.5399999999999998E-2</v>
      </c>
      <c r="K25" s="147">
        <f t="shared" si="3"/>
        <v>2.4092905999999999E-3</v>
      </c>
      <c r="L25" s="147">
        <f t="shared" si="4"/>
        <v>0.73019803756987878</v>
      </c>
      <c r="M25" s="147">
        <v>150</v>
      </c>
      <c r="N25" s="147">
        <f t="shared" si="0"/>
        <v>0.20872368492064838</v>
      </c>
      <c r="O25" s="147">
        <f t="shared" si="5"/>
        <v>2.717579888230897E-2</v>
      </c>
      <c r="P25" s="147">
        <f t="shared" si="9"/>
        <v>1922.9531249698753</v>
      </c>
      <c r="Q25" s="147">
        <f t="shared" si="14"/>
        <v>1918.9873749563831</v>
      </c>
      <c r="R25" s="147">
        <f t="shared" si="15"/>
        <v>1918.9601991575007</v>
      </c>
      <c r="S25" s="149">
        <f t="shared" si="6"/>
        <v>-9.6000000000003635E-3</v>
      </c>
      <c r="T25" s="148">
        <f t="shared" si="1"/>
        <v>1872.2049999999999</v>
      </c>
      <c r="U25" s="148">
        <f>1</f>
        <v>1</v>
      </c>
      <c r="V25" s="148">
        <f t="shared" si="16"/>
        <v>46.755199157500783</v>
      </c>
      <c r="W25" s="148">
        <f t="shared" si="10"/>
        <v>50.748124969875335</v>
      </c>
      <c r="X25" s="150"/>
      <c r="Y25" s="150"/>
      <c r="Z25" s="151"/>
      <c r="AA25" s="151"/>
      <c r="AB25" s="152"/>
      <c r="AC25" s="153">
        <f t="shared" si="11"/>
        <v>63</v>
      </c>
      <c r="AD25" s="153">
        <f t="shared" si="7"/>
        <v>55.4</v>
      </c>
      <c r="AE25" s="153">
        <f t="shared" si="12"/>
        <v>3.8</v>
      </c>
      <c r="AF25" s="156" t="s">
        <v>269</v>
      </c>
      <c r="AG25" s="157"/>
    </row>
    <row r="26" spans="1:33" s="158" customFormat="1" x14ac:dyDescent="0.25">
      <c r="A26" s="150"/>
      <c r="B26" s="154" t="s">
        <v>52</v>
      </c>
      <c r="C26" s="162">
        <v>9868907.7469999995</v>
      </c>
      <c r="D26" s="162">
        <v>787200.07860000001</v>
      </c>
      <c r="E26" s="163">
        <v>1873.02</v>
      </c>
      <c r="F26" s="165">
        <v>400</v>
      </c>
      <c r="G26" s="155">
        <f t="shared" si="8"/>
        <v>20</v>
      </c>
      <c r="H26" s="162">
        <v>1873.02</v>
      </c>
      <c r="I26" s="147">
        <f t="shared" si="13"/>
        <v>1.7592592680555556E-3</v>
      </c>
      <c r="J26" s="147">
        <f t="shared" si="2"/>
        <v>5.5399999999999998E-2</v>
      </c>
      <c r="K26" s="147">
        <f t="shared" si="3"/>
        <v>2.4092905999999999E-3</v>
      </c>
      <c r="L26" s="147">
        <f t="shared" si="4"/>
        <v>0.73019803756987878</v>
      </c>
      <c r="M26" s="147">
        <v>150</v>
      </c>
      <c r="N26" s="147">
        <f t="shared" si="0"/>
        <v>0.20872368492064838</v>
      </c>
      <c r="O26" s="147">
        <f t="shared" si="5"/>
        <v>2.717579888230897E-2</v>
      </c>
      <c r="P26" s="147">
        <f t="shared" si="9"/>
        <v>1922.9531249698753</v>
      </c>
      <c r="Q26" s="147">
        <f t="shared" si="14"/>
        <v>1918.7786512714624</v>
      </c>
      <c r="R26" s="147">
        <f t="shared" si="15"/>
        <v>1918.7514754725801</v>
      </c>
      <c r="S26" s="149">
        <f t="shared" si="6"/>
        <v>-9.2499999999972708E-3</v>
      </c>
      <c r="T26" s="148">
        <f t="shared" si="1"/>
        <v>1872.02</v>
      </c>
      <c r="U26" s="148">
        <f>1</f>
        <v>1</v>
      </c>
      <c r="V26" s="148">
        <f t="shared" si="16"/>
        <v>46.731475472580087</v>
      </c>
      <c r="W26" s="148">
        <f t="shared" si="10"/>
        <v>50.93312496987528</v>
      </c>
      <c r="X26" s="150"/>
      <c r="Y26" s="150"/>
      <c r="Z26" s="151"/>
      <c r="AA26" s="151"/>
      <c r="AB26" s="152"/>
      <c r="AC26" s="153">
        <f t="shared" si="11"/>
        <v>63</v>
      </c>
      <c r="AD26" s="153">
        <f t="shared" si="7"/>
        <v>55.4</v>
      </c>
      <c r="AE26" s="153">
        <f t="shared" si="12"/>
        <v>3.8</v>
      </c>
      <c r="AF26" s="156" t="s">
        <v>269</v>
      </c>
      <c r="AG26" s="157"/>
    </row>
    <row r="27" spans="1:33" s="158" customFormat="1" x14ac:dyDescent="0.25">
      <c r="A27" s="150"/>
      <c r="B27" s="154" t="s">
        <v>53</v>
      </c>
      <c r="C27" s="162">
        <v>9868888.5178999994</v>
      </c>
      <c r="D27" s="162">
        <v>787194.57940000005</v>
      </c>
      <c r="E27" s="163">
        <v>1872.8409999999999</v>
      </c>
      <c r="F27" s="165">
        <v>420</v>
      </c>
      <c r="G27" s="155">
        <f t="shared" si="8"/>
        <v>20</v>
      </c>
      <c r="H27" s="162">
        <v>1872.8409999999999</v>
      </c>
      <c r="I27" s="147">
        <f t="shared" si="13"/>
        <v>1.7592592680555556E-3</v>
      </c>
      <c r="J27" s="147">
        <f t="shared" si="2"/>
        <v>5.5399999999999998E-2</v>
      </c>
      <c r="K27" s="147">
        <f t="shared" si="3"/>
        <v>2.4092905999999999E-3</v>
      </c>
      <c r="L27" s="147">
        <f t="shared" si="4"/>
        <v>0.73019803756987878</v>
      </c>
      <c r="M27" s="147">
        <v>150</v>
      </c>
      <c r="N27" s="147">
        <f t="shared" si="0"/>
        <v>0.20872368492064838</v>
      </c>
      <c r="O27" s="147">
        <f t="shared" si="5"/>
        <v>2.717579888230897E-2</v>
      </c>
      <c r="P27" s="147">
        <f t="shared" si="9"/>
        <v>1922.9531249698753</v>
      </c>
      <c r="Q27" s="147">
        <f t="shared" si="14"/>
        <v>1918.5699275865418</v>
      </c>
      <c r="R27" s="147">
        <f t="shared" si="15"/>
        <v>1918.5427517876594</v>
      </c>
      <c r="S27" s="149">
        <f t="shared" si="6"/>
        <v>-8.9500000000043659E-3</v>
      </c>
      <c r="T27" s="148">
        <f t="shared" si="1"/>
        <v>1871.8409999999999</v>
      </c>
      <c r="U27" s="148">
        <f>1</f>
        <v>1</v>
      </c>
      <c r="V27" s="148">
        <f t="shared" si="16"/>
        <v>46.701751787659532</v>
      </c>
      <c r="W27" s="148">
        <f t="shared" si="10"/>
        <v>51.112124969875367</v>
      </c>
      <c r="X27" s="150"/>
      <c r="Y27" s="150"/>
      <c r="Z27" s="151"/>
      <c r="AA27" s="151"/>
      <c r="AB27" s="152"/>
      <c r="AC27" s="153">
        <f t="shared" si="11"/>
        <v>63</v>
      </c>
      <c r="AD27" s="153">
        <f t="shared" si="7"/>
        <v>55.4</v>
      </c>
      <c r="AE27" s="153">
        <f t="shared" si="12"/>
        <v>3.8</v>
      </c>
      <c r="AF27" s="156" t="s">
        <v>269</v>
      </c>
      <c r="AG27" s="157"/>
    </row>
    <row r="28" spans="1:33" s="158" customFormat="1" x14ac:dyDescent="0.25">
      <c r="A28" s="150"/>
      <c r="B28" s="154" t="s">
        <v>54</v>
      </c>
      <c r="C28" s="162">
        <v>9868871.4438000005</v>
      </c>
      <c r="D28" s="162">
        <v>787184.36089999997</v>
      </c>
      <c r="E28" s="163">
        <v>1872.7049999999999</v>
      </c>
      <c r="F28" s="165">
        <v>440</v>
      </c>
      <c r="G28" s="155">
        <f t="shared" si="8"/>
        <v>20</v>
      </c>
      <c r="H28" s="162">
        <v>1872.7049999999999</v>
      </c>
      <c r="I28" s="147">
        <f t="shared" si="13"/>
        <v>1.7592592680555556E-3</v>
      </c>
      <c r="J28" s="147">
        <f t="shared" si="2"/>
        <v>5.5399999999999998E-2</v>
      </c>
      <c r="K28" s="147">
        <f t="shared" si="3"/>
        <v>2.4092905999999999E-3</v>
      </c>
      <c r="L28" s="147">
        <f t="shared" si="4"/>
        <v>0.73019803756987878</v>
      </c>
      <c r="M28" s="147">
        <v>150</v>
      </c>
      <c r="N28" s="147">
        <f t="shared" si="0"/>
        <v>0.20872368492064838</v>
      </c>
      <c r="O28" s="147">
        <f t="shared" si="5"/>
        <v>2.717579888230897E-2</v>
      </c>
      <c r="P28" s="147">
        <f t="shared" si="9"/>
        <v>1922.9531249698753</v>
      </c>
      <c r="Q28" s="147">
        <f t="shared" si="14"/>
        <v>1918.3612039016211</v>
      </c>
      <c r="R28" s="147">
        <f t="shared" si="15"/>
        <v>1918.3340281027388</v>
      </c>
      <c r="S28" s="149">
        <f t="shared" si="6"/>
        <v>-6.7999999999983629E-3</v>
      </c>
      <c r="T28" s="148">
        <f t="shared" si="1"/>
        <v>1871.7049999999999</v>
      </c>
      <c r="U28" s="148">
        <f>1</f>
        <v>1</v>
      </c>
      <c r="V28" s="148">
        <f t="shared" si="16"/>
        <v>46.629028102738857</v>
      </c>
      <c r="W28" s="148">
        <f t="shared" si="10"/>
        <v>51.248124969875335</v>
      </c>
      <c r="X28" s="150"/>
      <c r="Y28" s="150"/>
      <c r="Z28" s="151"/>
      <c r="AA28" s="151"/>
      <c r="AB28" s="152"/>
      <c r="AC28" s="153">
        <f t="shared" si="11"/>
        <v>63</v>
      </c>
      <c r="AD28" s="153">
        <f t="shared" si="7"/>
        <v>55.4</v>
      </c>
      <c r="AE28" s="153">
        <f t="shared" si="12"/>
        <v>3.8</v>
      </c>
      <c r="AF28" s="156" t="s">
        <v>269</v>
      </c>
      <c r="AG28" s="157"/>
    </row>
    <row r="29" spans="1:33" s="158" customFormat="1" x14ac:dyDescent="0.25">
      <c r="A29" s="150"/>
      <c r="B29" s="154" t="s">
        <v>55</v>
      </c>
      <c r="C29" s="162">
        <v>9868854.5996000003</v>
      </c>
      <c r="D29" s="162">
        <v>787173.64919999999</v>
      </c>
      <c r="E29" s="163">
        <v>1872.5730000000001</v>
      </c>
      <c r="F29" s="165">
        <v>460</v>
      </c>
      <c r="G29" s="155">
        <f t="shared" si="8"/>
        <v>20</v>
      </c>
      <c r="H29" s="162">
        <v>1872.5730000000001</v>
      </c>
      <c r="I29" s="147">
        <f t="shared" si="13"/>
        <v>1.7592592680555556E-3</v>
      </c>
      <c r="J29" s="147">
        <f t="shared" si="2"/>
        <v>5.5399999999999998E-2</v>
      </c>
      <c r="K29" s="147">
        <f t="shared" si="3"/>
        <v>2.4092905999999999E-3</v>
      </c>
      <c r="L29" s="147">
        <f t="shared" si="4"/>
        <v>0.73019803756987878</v>
      </c>
      <c r="M29" s="147">
        <v>150</v>
      </c>
      <c r="N29" s="147">
        <f t="shared" si="0"/>
        <v>0.20872368492064838</v>
      </c>
      <c r="O29" s="147">
        <f t="shared" si="5"/>
        <v>2.717579888230897E-2</v>
      </c>
      <c r="P29" s="147">
        <f t="shared" si="9"/>
        <v>1922.9531249698753</v>
      </c>
      <c r="Q29" s="147">
        <f t="shared" si="14"/>
        <v>1918.1524802167005</v>
      </c>
      <c r="R29" s="147">
        <f t="shared" si="15"/>
        <v>1918.1253044178181</v>
      </c>
      <c r="S29" s="149">
        <f t="shared" si="6"/>
        <v>-6.5999999999917236E-3</v>
      </c>
      <c r="T29" s="148">
        <f t="shared" si="1"/>
        <v>1871.5730000000001</v>
      </c>
      <c r="U29" s="148">
        <f>1</f>
        <v>1</v>
      </c>
      <c r="V29" s="148">
        <f t="shared" si="16"/>
        <v>46.55230441781805</v>
      </c>
      <c r="W29" s="148">
        <f t="shared" si="10"/>
        <v>51.380124969875169</v>
      </c>
      <c r="X29" s="150"/>
      <c r="Y29" s="150"/>
      <c r="Z29" s="151"/>
      <c r="AA29" s="151"/>
      <c r="AB29" s="152"/>
      <c r="AC29" s="153">
        <f t="shared" si="11"/>
        <v>63</v>
      </c>
      <c r="AD29" s="153">
        <f t="shared" si="7"/>
        <v>55.4</v>
      </c>
      <c r="AE29" s="153">
        <f t="shared" si="12"/>
        <v>3.8</v>
      </c>
      <c r="AF29" s="156" t="s">
        <v>269</v>
      </c>
      <c r="AG29" s="157"/>
    </row>
    <row r="30" spans="1:33" s="158" customFormat="1" x14ac:dyDescent="0.25">
      <c r="A30" s="150"/>
      <c r="B30" s="154" t="s">
        <v>56</v>
      </c>
      <c r="C30" s="162">
        <v>9868835.7443000004</v>
      </c>
      <c r="D30" s="162">
        <v>787166.98</v>
      </c>
      <c r="E30" s="163">
        <v>1872.385</v>
      </c>
      <c r="F30" s="165">
        <v>480</v>
      </c>
      <c r="G30" s="155">
        <f t="shared" si="8"/>
        <v>20</v>
      </c>
      <c r="H30" s="162">
        <v>1872.385</v>
      </c>
      <c r="I30" s="147">
        <f t="shared" si="13"/>
        <v>1.7592592680555556E-3</v>
      </c>
      <c r="J30" s="147">
        <f t="shared" si="2"/>
        <v>5.5399999999999998E-2</v>
      </c>
      <c r="K30" s="147">
        <f t="shared" si="3"/>
        <v>2.4092905999999999E-3</v>
      </c>
      <c r="L30" s="147">
        <f t="shared" si="4"/>
        <v>0.73019803756987878</v>
      </c>
      <c r="M30" s="147">
        <v>150</v>
      </c>
      <c r="N30" s="147">
        <f t="shared" si="0"/>
        <v>0.20872368492064838</v>
      </c>
      <c r="O30" s="147">
        <f t="shared" si="5"/>
        <v>2.717579888230897E-2</v>
      </c>
      <c r="P30" s="147">
        <f t="shared" si="9"/>
        <v>1922.9531249698753</v>
      </c>
      <c r="Q30" s="147">
        <f t="shared" si="14"/>
        <v>1917.9437565317799</v>
      </c>
      <c r="R30" s="147">
        <f t="shared" si="15"/>
        <v>1917.9165807328975</v>
      </c>
      <c r="S30" s="149">
        <f t="shared" si="6"/>
        <v>-9.4000000000050935E-3</v>
      </c>
      <c r="T30" s="148">
        <f t="shared" si="1"/>
        <v>1871.385</v>
      </c>
      <c r="U30" s="148">
        <f>1</f>
        <v>1</v>
      </c>
      <c r="V30" s="148">
        <f t="shared" si="16"/>
        <v>46.53158073289751</v>
      </c>
      <c r="W30" s="148">
        <f t="shared" si="10"/>
        <v>51.568124969875271</v>
      </c>
      <c r="X30" s="150"/>
      <c r="Y30" s="150"/>
      <c r="Z30" s="151"/>
      <c r="AA30" s="151"/>
      <c r="AB30" s="152"/>
      <c r="AC30" s="153">
        <f t="shared" si="11"/>
        <v>63</v>
      </c>
      <c r="AD30" s="153">
        <f t="shared" si="7"/>
        <v>55.4</v>
      </c>
      <c r="AE30" s="153">
        <f t="shared" si="12"/>
        <v>3.8</v>
      </c>
      <c r="AF30" s="156" t="s">
        <v>269</v>
      </c>
      <c r="AG30" s="157"/>
    </row>
    <row r="31" spans="1:33" s="158" customFormat="1" x14ac:dyDescent="0.25">
      <c r="A31" s="150"/>
      <c r="B31" s="154" t="s">
        <v>57</v>
      </c>
      <c r="C31" s="162">
        <v>9868816.5621000007</v>
      </c>
      <c r="D31" s="162">
        <v>787161.59660000005</v>
      </c>
      <c r="E31" s="163">
        <v>1872.2260000000001</v>
      </c>
      <c r="F31" s="165">
        <v>500</v>
      </c>
      <c r="G31" s="155">
        <f t="shared" si="8"/>
        <v>20</v>
      </c>
      <c r="H31" s="162">
        <v>1872.2260000000001</v>
      </c>
      <c r="I31" s="147">
        <f t="shared" si="13"/>
        <v>1.7592592680555556E-3</v>
      </c>
      <c r="J31" s="147">
        <f t="shared" si="2"/>
        <v>5.5399999999999998E-2</v>
      </c>
      <c r="K31" s="147">
        <f t="shared" si="3"/>
        <v>2.4092905999999999E-3</v>
      </c>
      <c r="L31" s="147">
        <f t="shared" si="4"/>
        <v>0.73019803756987878</v>
      </c>
      <c r="M31" s="147">
        <v>150</v>
      </c>
      <c r="N31" s="147">
        <f t="shared" si="0"/>
        <v>0.20872368492064838</v>
      </c>
      <c r="O31" s="147">
        <f t="shared" si="5"/>
        <v>2.717579888230897E-2</v>
      </c>
      <c r="P31" s="147">
        <f t="shared" si="9"/>
        <v>1922.9531249698753</v>
      </c>
      <c r="Q31" s="147">
        <f t="shared" si="14"/>
        <v>1917.7350328468592</v>
      </c>
      <c r="R31" s="147">
        <f t="shared" si="15"/>
        <v>1917.7078570479769</v>
      </c>
      <c r="S31" s="149">
        <f t="shared" si="6"/>
        <v>-7.9499999999939064E-3</v>
      </c>
      <c r="T31" s="148">
        <f t="shared" si="1"/>
        <v>1871.2260000000001</v>
      </c>
      <c r="U31" s="148">
        <f>1</f>
        <v>1</v>
      </c>
      <c r="V31" s="148">
        <f t="shared" si="16"/>
        <v>46.481857047976746</v>
      </c>
      <c r="W31" s="148">
        <f t="shared" si="10"/>
        <v>51.727124969875149</v>
      </c>
      <c r="X31" s="150"/>
      <c r="Y31" s="150"/>
      <c r="Z31" s="151"/>
      <c r="AA31" s="151"/>
      <c r="AB31" s="152"/>
      <c r="AC31" s="153">
        <f t="shared" si="11"/>
        <v>63</v>
      </c>
      <c r="AD31" s="153">
        <f t="shared" si="7"/>
        <v>55.4</v>
      </c>
      <c r="AE31" s="153">
        <f t="shared" si="12"/>
        <v>3.8</v>
      </c>
      <c r="AF31" s="156" t="s">
        <v>269</v>
      </c>
      <c r="AG31" s="157"/>
    </row>
    <row r="32" spans="1:33" s="158" customFormat="1" x14ac:dyDescent="0.25">
      <c r="A32" s="150"/>
      <c r="B32" s="154" t="s">
        <v>58</v>
      </c>
      <c r="C32" s="162">
        <v>9868796.7750000004</v>
      </c>
      <c r="D32" s="162">
        <v>787158.68660000002</v>
      </c>
      <c r="E32" s="163">
        <v>1872.067</v>
      </c>
      <c r="F32" s="165">
        <v>520</v>
      </c>
      <c r="G32" s="155">
        <f t="shared" si="8"/>
        <v>20</v>
      </c>
      <c r="H32" s="162">
        <v>1872.067</v>
      </c>
      <c r="I32" s="147">
        <f t="shared" si="13"/>
        <v>1.7592592680555556E-3</v>
      </c>
      <c r="J32" s="147">
        <f t="shared" si="2"/>
        <v>5.5399999999999998E-2</v>
      </c>
      <c r="K32" s="147">
        <f t="shared" si="3"/>
        <v>2.4092905999999999E-3</v>
      </c>
      <c r="L32" s="147">
        <f t="shared" si="4"/>
        <v>0.73019803756987878</v>
      </c>
      <c r="M32" s="147">
        <v>150</v>
      </c>
      <c r="N32" s="147">
        <f t="shared" si="0"/>
        <v>0.20872368492064838</v>
      </c>
      <c r="O32" s="147">
        <f t="shared" si="5"/>
        <v>2.717579888230897E-2</v>
      </c>
      <c r="P32" s="147">
        <f t="shared" si="9"/>
        <v>1922.9531249698753</v>
      </c>
      <c r="Q32" s="147">
        <f t="shared" si="14"/>
        <v>1917.5263091619386</v>
      </c>
      <c r="R32" s="147">
        <f t="shared" si="15"/>
        <v>1917.4991333630562</v>
      </c>
      <c r="S32" s="149">
        <f t="shared" si="6"/>
        <v>-7.9500000000052758E-3</v>
      </c>
      <c r="T32" s="148">
        <f t="shared" si="1"/>
        <v>1871.067</v>
      </c>
      <c r="U32" s="148">
        <f>1</f>
        <v>1</v>
      </c>
      <c r="V32" s="148">
        <f t="shared" si="16"/>
        <v>46.432133363056209</v>
      </c>
      <c r="W32" s="148">
        <f t="shared" si="10"/>
        <v>51.886124969875254</v>
      </c>
      <c r="X32" s="150"/>
      <c r="Y32" s="150"/>
      <c r="Z32" s="151"/>
      <c r="AA32" s="151"/>
      <c r="AB32" s="152"/>
      <c r="AC32" s="153">
        <f t="shared" si="11"/>
        <v>63</v>
      </c>
      <c r="AD32" s="153">
        <f t="shared" si="7"/>
        <v>55.4</v>
      </c>
      <c r="AE32" s="153">
        <f t="shared" si="12"/>
        <v>3.8</v>
      </c>
      <c r="AF32" s="156" t="s">
        <v>269</v>
      </c>
      <c r="AG32" s="157"/>
    </row>
    <row r="33" spans="1:33" s="158" customFormat="1" x14ac:dyDescent="0.25">
      <c r="A33" s="150"/>
      <c r="B33" s="154" t="s">
        <v>59</v>
      </c>
      <c r="C33" s="162">
        <v>9868777.8583000004</v>
      </c>
      <c r="D33" s="162">
        <v>787153.14859999996</v>
      </c>
      <c r="E33" s="163">
        <v>1871.9269999999999</v>
      </c>
      <c r="F33" s="165">
        <v>540</v>
      </c>
      <c r="G33" s="155">
        <f t="shared" si="8"/>
        <v>20</v>
      </c>
      <c r="H33" s="162">
        <v>1871.9269999999999</v>
      </c>
      <c r="I33" s="147">
        <f t="shared" si="13"/>
        <v>1.7592592680555556E-3</v>
      </c>
      <c r="J33" s="147">
        <f t="shared" si="2"/>
        <v>5.5399999999999998E-2</v>
      </c>
      <c r="K33" s="147">
        <f t="shared" si="3"/>
        <v>2.4092905999999999E-3</v>
      </c>
      <c r="L33" s="147">
        <f t="shared" si="4"/>
        <v>0.73019803756987878</v>
      </c>
      <c r="M33" s="147">
        <v>150</v>
      </c>
      <c r="N33" s="147">
        <f t="shared" si="0"/>
        <v>0.20872368492064838</v>
      </c>
      <c r="O33" s="147">
        <f t="shared" si="5"/>
        <v>2.717579888230897E-2</v>
      </c>
      <c r="P33" s="147">
        <f t="shared" si="9"/>
        <v>1922.9531249698753</v>
      </c>
      <c r="Q33" s="147">
        <f t="shared" si="14"/>
        <v>1917.3175854770179</v>
      </c>
      <c r="R33" s="147">
        <f t="shared" si="15"/>
        <v>1917.2904096781356</v>
      </c>
      <c r="S33" s="149">
        <f t="shared" si="6"/>
        <v>-7.0000000000050022E-3</v>
      </c>
      <c r="T33" s="148">
        <f t="shared" si="1"/>
        <v>1870.9269999999999</v>
      </c>
      <c r="U33" s="148">
        <f>1</f>
        <v>1</v>
      </c>
      <c r="V33" s="148">
        <f t="shared" si="16"/>
        <v>46.363409678135667</v>
      </c>
      <c r="W33" s="148">
        <f t="shared" si="10"/>
        <v>52.026124969875355</v>
      </c>
      <c r="X33" s="150"/>
      <c r="Y33" s="150"/>
      <c r="Z33" s="151"/>
      <c r="AA33" s="151"/>
      <c r="AB33" s="152"/>
      <c r="AC33" s="153">
        <f t="shared" si="11"/>
        <v>63</v>
      </c>
      <c r="AD33" s="153">
        <f t="shared" si="7"/>
        <v>55.4</v>
      </c>
      <c r="AE33" s="153">
        <f t="shared" si="12"/>
        <v>3.8</v>
      </c>
      <c r="AF33" s="156" t="s">
        <v>269</v>
      </c>
      <c r="AG33" s="157"/>
    </row>
    <row r="34" spans="1:33" s="158" customFormat="1" x14ac:dyDescent="0.25">
      <c r="A34" s="150"/>
      <c r="B34" s="154" t="s">
        <v>60</v>
      </c>
      <c r="C34" s="162">
        <v>9868760.7252999991</v>
      </c>
      <c r="D34" s="162">
        <v>787142.83050000004</v>
      </c>
      <c r="E34" s="163">
        <v>1871.7919999999999</v>
      </c>
      <c r="F34" s="165">
        <v>560</v>
      </c>
      <c r="G34" s="155">
        <f t="shared" si="8"/>
        <v>20</v>
      </c>
      <c r="H34" s="162">
        <v>1871.7919999999999</v>
      </c>
      <c r="I34" s="147">
        <f t="shared" si="13"/>
        <v>1.7592592680555556E-3</v>
      </c>
      <c r="J34" s="147">
        <f t="shared" si="2"/>
        <v>5.5399999999999998E-2</v>
      </c>
      <c r="K34" s="147">
        <f t="shared" si="3"/>
        <v>2.4092905999999999E-3</v>
      </c>
      <c r="L34" s="147">
        <f t="shared" si="4"/>
        <v>0.73019803756987878</v>
      </c>
      <c r="M34" s="147">
        <v>150</v>
      </c>
      <c r="N34" s="147">
        <f t="shared" si="0"/>
        <v>0.20872368492064838</v>
      </c>
      <c r="O34" s="147">
        <f t="shared" si="5"/>
        <v>2.717579888230897E-2</v>
      </c>
      <c r="P34" s="147">
        <f t="shared" si="9"/>
        <v>1922.9531249698753</v>
      </c>
      <c r="Q34" s="147">
        <f t="shared" si="14"/>
        <v>1917.1088617920973</v>
      </c>
      <c r="R34" s="147">
        <f t="shared" si="15"/>
        <v>1917.0816859932149</v>
      </c>
      <c r="S34" s="149">
        <f t="shared" si="6"/>
        <v>-6.7499999999995454E-3</v>
      </c>
      <c r="T34" s="148">
        <f t="shared" si="1"/>
        <v>1870.7919999999999</v>
      </c>
      <c r="U34" s="148">
        <f>1</f>
        <v>1</v>
      </c>
      <c r="V34" s="148">
        <f t="shared" si="16"/>
        <v>46.289685993215016</v>
      </c>
      <c r="W34" s="148">
        <f t="shared" si="10"/>
        <v>52.161124969875345</v>
      </c>
      <c r="X34" s="150"/>
      <c r="Y34" s="150"/>
      <c r="Z34" s="151"/>
      <c r="AA34" s="151"/>
      <c r="AB34" s="152"/>
      <c r="AC34" s="153">
        <f t="shared" si="11"/>
        <v>63</v>
      </c>
      <c r="AD34" s="153">
        <f t="shared" si="7"/>
        <v>55.4</v>
      </c>
      <c r="AE34" s="153">
        <f t="shared" si="12"/>
        <v>3.8</v>
      </c>
      <c r="AF34" s="156" t="s">
        <v>269</v>
      </c>
      <c r="AG34" s="157"/>
    </row>
    <row r="35" spans="1:33" s="158" customFormat="1" x14ac:dyDescent="0.25">
      <c r="A35" s="150"/>
      <c r="B35" s="154" t="s">
        <v>99</v>
      </c>
      <c r="C35" s="162">
        <v>9868742.7192000002</v>
      </c>
      <c r="D35" s="162">
        <v>787134.25789999997</v>
      </c>
      <c r="E35" s="163">
        <v>1871.663</v>
      </c>
      <c r="F35" s="165">
        <v>580</v>
      </c>
      <c r="G35" s="155">
        <f t="shared" si="8"/>
        <v>20</v>
      </c>
      <c r="H35" s="162">
        <v>1871.663</v>
      </c>
      <c r="I35" s="147">
        <f t="shared" si="13"/>
        <v>1.7592592680555556E-3</v>
      </c>
      <c r="J35" s="147">
        <f t="shared" si="2"/>
        <v>5.5399999999999998E-2</v>
      </c>
      <c r="K35" s="147">
        <f t="shared" si="3"/>
        <v>2.4092905999999999E-3</v>
      </c>
      <c r="L35" s="147">
        <f t="shared" si="4"/>
        <v>0.73019803756987878</v>
      </c>
      <c r="M35" s="147">
        <v>150</v>
      </c>
      <c r="N35" s="147">
        <f t="shared" si="0"/>
        <v>0.20872368492064838</v>
      </c>
      <c r="O35" s="147">
        <f t="shared" si="5"/>
        <v>2.717579888230897E-2</v>
      </c>
      <c r="P35" s="147">
        <f t="shared" si="9"/>
        <v>1922.9531249698753</v>
      </c>
      <c r="Q35" s="147">
        <f t="shared" si="14"/>
        <v>1916.9001381071766</v>
      </c>
      <c r="R35" s="147">
        <f t="shared" si="15"/>
        <v>1916.8729623082943</v>
      </c>
      <c r="S35" s="149">
        <f t="shared" si="6"/>
        <v>-6.4499999999952703E-3</v>
      </c>
      <c r="T35" s="148">
        <f t="shared" si="1"/>
        <v>1870.663</v>
      </c>
      <c r="U35" s="148">
        <f>1</f>
        <v>1</v>
      </c>
      <c r="V35" s="148">
        <f t="shared" si="16"/>
        <v>46.20996230829428</v>
      </c>
      <c r="W35" s="148">
        <f t="shared" si="10"/>
        <v>52.290124969875251</v>
      </c>
      <c r="X35" s="150"/>
      <c r="Y35" s="150"/>
      <c r="Z35" s="151"/>
      <c r="AA35" s="151"/>
      <c r="AB35" s="152"/>
      <c r="AC35" s="153">
        <f t="shared" si="11"/>
        <v>63</v>
      </c>
      <c r="AD35" s="153">
        <f t="shared" si="7"/>
        <v>55.4</v>
      </c>
      <c r="AE35" s="153">
        <f t="shared" si="12"/>
        <v>3.8</v>
      </c>
      <c r="AF35" s="156" t="s">
        <v>269</v>
      </c>
      <c r="AG35" s="157"/>
    </row>
    <row r="36" spans="1:33" s="158" customFormat="1" x14ac:dyDescent="0.25">
      <c r="A36" s="150"/>
      <c r="B36" s="154" t="s">
        <v>61</v>
      </c>
      <c r="C36" s="162">
        <v>9868724.1539999992</v>
      </c>
      <c r="D36" s="162">
        <v>787126.81920000003</v>
      </c>
      <c r="E36" s="163">
        <v>1871.5160000000001</v>
      </c>
      <c r="F36" s="165">
        <v>600</v>
      </c>
      <c r="G36" s="155">
        <f t="shared" si="8"/>
        <v>20</v>
      </c>
      <c r="H36" s="162">
        <v>1871.5160000000001</v>
      </c>
      <c r="I36" s="147">
        <f t="shared" si="13"/>
        <v>1.7592592680555556E-3</v>
      </c>
      <c r="J36" s="147">
        <f t="shared" si="2"/>
        <v>5.5399999999999998E-2</v>
      </c>
      <c r="K36" s="147">
        <f t="shared" si="3"/>
        <v>2.4092905999999999E-3</v>
      </c>
      <c r="L36" s="147">
        <f t="shared" si="4"/>
        <v>0.73019803756987878</v>
      </c>
      <c r="M36" s="147">
        <v>150</v>
      </c>
      <c r="N36" s="147">
        <f t="shared" si="0"/>
        <v>0.20872368492064838</v>
      </c>
      <c r="O36" s="147">
        <f t="shared" si="5"/>
        <v>2.717579888230897E-2</v>
      </c>
      <c r="P36" s="147">
        <f t="shared" si="9"/>
        <v>1922.9531249698753</v>
      </c>
      <c r="Q36" s="147">
        <f t="shared" si="14"/>
        <v>1916.691414422256</v>
      </c>
      <c r="R36" s="147">
        <f t="shared" si="15"/>
        <v>1916.6642386233736</v>
      </c>
      <c r="S36" s="149">
        <f t="shared" ref="S36:S67" si="17">(E36-E34)/G36</f>
        <v>-1.3799999999991996E-2</v>
      </c>
      <c r="T36" s="148">
        <f t="shared" si="1"/>
        <v>1870.5160000000001</v>
      </c>
      <c r="U36" s="148">
        <f>1</f>
        <v>1</v>
      </c>
      <c r="V36" s="148">
        <f t="shared" si="16"/>
        <v>46.148238623373572</v>
      </c>
      <c r="W36" s="148">
        <f t="shared" si="10"/>
        <v>52.437124969875185</v>
      </c>
      <c r="X36" s="150"/>
      <c r="Y36" s="150"/>
      <c r="Z36" s="151"/>
      <c r="AA36" s="151"/>
      <c r="AB36" s="152"/>
      <c r="AC36" s="153">
        <f t="shared" si="11"/>
        <v>63</v>
      </c>
      <c r="AD36" s="153">
        <f t="shared" si="7"/>
        <v>55.4</v>
      </c>
      <c r="AE36" s="153">
        <f t="shared" si="12"/>
        <v>3.8</v>
      </c>
      <c r="AF36" s="156" t="s">
        <v>269</v>
      </c>
      <c r="AG36" s="157"/>
    </row>
    <row r="37" spans="1:33" s="158" customFormat="1" x14ac:dyDescent="0.25">
      <c r="A37" s="150"/>
      <c r="B37" s="154" t="s">
        <v>62</v>
      </c>
      <c r="C37" s="162">
        <v>9868704.7627000008</v>
      </c>
      <c r="D37" s="162">
        <v>787122.29440000001</v>
      </c>
      <c r="E37" s="163">
        <v>1870.674</v>
      </c>
      <c r="F37" s="165">
        <v>620</v>
      </c>
      <c r="G37" s="155">
        <f t="shared" si="8"/>
        <v>20</v>
      </c>
      <c r="H37" s="162">
        <v>1870.674</v>
      </c>
      <c r="I37" s="147">
        <f t="shared" si="13"/>
        <v>1.7592592680555556E-3</v>
      </c>
      <c r="J37" s="147">
        <f t="shared" si="2"/>
        <v>5.5399999999999998E-2</v>
      </c>
      <c r="K37" s="147">
        <f t="shared" si="3"/>
        <v>2.4092905999999999E-3</v>
      </c>
      <c r="L37" s="147">
        <f t="shared" si="4"/>
        <v>0.73019803756987878</v>
      </c>
      <c r="M37" s="147">
        <v>150</v>
      </c>
      <c r="N37" s="147">
        <f t="shared" si="0"/>
        <v>0.20872368492064838</v>
      </c>
      <c r="O37" s="147">
        <f t="shared" si="5"/>
        <v>2.717579888230897E-2</v>
      </c>
      <c r="P37" s="147">
        <f t="shared" si="9"/>
        <v>1922.9531249698753</v>
      </c>
      <c r="Q37" s="147">
        <f t="shared" si="14"/>
        <v>1916.4826907373354</v>
      </c>
      <c r="R37" s="147">
        <f t="shared" si="15"/>
        <v>1916.455514938453</v>
      </c>
      <c r="S37" s="149">
        <f t="shared" si="17"/>
        <v>-4.9450000000001638E-2</v>
      </c>
      <c r="T37" s="148">
        <f t="shared" si="1"/>
        <v>1869.674</v>
      </c>
      <c r="U37" s="148">
        <f>1</f>
        <v>1</v>
      </c>
      <c r="V37" s="148">
        <f t="shared" si="16"/>
        <v>46.781514938453029</v>
      </c>
      <c r="W37" s="148">
        <f t="shared" si="10"/>
        <v>53.279124969875284</v>
      </c>
      <c r="X37" s="150"/>
      <c r="Y37" s="150"/>
      <c r="Z37" s="151"/>
      <c r="AA37" s="151"/>
      <c r="AB37" s="152"/>
      <c r="AC37" s="153">
        <f t="shared" si="11"/>
        <v>63</v>
      </c>
      <c r="AD37" s="153">
        <f t="shared" si="7"/>
        <v>55.4</v>
      </c>
      <c r="AE37" s="153">
        <f t="shared" si="12"/>
        <v>3.8</v>
      </c>
      <c r="AF37" s="156" t="s">
        <v>269</v>
      </c>
      <c r="AG37" s="157"/>
    </row>
    <row r="38" spans="1:33" s="158" customFormat="1" x14ac:dyDescent="0.25">
      <c r="A38" s="150"/>
      <c r="B38" s="154" t="s">
        <v>63</v>
      </c>
      <c r="C38" s="162">
        <v>9868685.0949000008</v>
      </c>
      <c r="D38" s="162">
        <v>787118.79090000002</v>
      </c>
      <c r="E38" s="163">
        <v>1871.6179999999999</v>
      </c>
      <c r="F38" s="165">
        <v>640</v>
      </c>
      <c r="G38" s="155">
        <f t="shared" si="8"/>
        <v>20</v>
      </c>
      <c r="H38" s="162">
        <v>1871.6179999999999</v>
      </c>
      <c r="I38" s="147">
        <f t="shared" si="13"/>
        <v>1.7592592680555556E-3</v>
      </c>
      <c r="J38" s="147">
        <f t="shared" si="2"/>
        <v>5.5399999999999998E-2</v>
      </c>
      <c r="K38" s="147">
        <f t="shared" si="3"/>
        <v>2.4092905999999999E-3</v>
      </c>
      <c r="L38" s="147">
        <f t="shared" ref="L38:L69" si="18">I38/K38</f>
        <v>0.73019803756987878</v>
      </c>
      <c r="M38" s="147">
        <v>150</v>
      </c>
      <c r="N38" s="147">
        <f t="shared" ref="N38:N69" si="19">6.843*G38*POWER(L38,1.852)/(POWER(J38,1.167)*POWER(M38,1.852))</f>
        <v>0.20872368492064838</v>
      </c>
      <c r="O38" s="147">
        <f t="shared" si="5"/>
        <v>2.717579888230897E-2</v>
      </c>
      <c r="P38" s="147">
        <f t="shared" si="9"/>
        <v>1922.9531249698753</v>
      </c>
      <c r="Q38" s="147">
        <f t="shared" si="14"/>
        <v>1916.2739670524147</v>
      </c>
      <c r="R38" s="147">
        <f t="shared" si="15"/>
        <v>1916.2467912535324</v>
      </c>
      <c r="S38" s="149">
        <f t="shared" si="17"/>
        <v>5.0999999999930875E-3</v>
      </c>
      <c r="T38" s="148">
        <f t="shared" ref="T38:T69" si="20">H38-U38</f>
        <v>1870.6179999999999</v>
      </c>
      <c r="U38" s="148">
        <f>1</f>
        <v>1</v>
      </c>
      <c r="V38" s="148">
        <f t="shared" si="16"/>
        <v>45.628791253532427</v>
      </c>
      <c r="W38" s="148">
        <f t="shared" si="10"/>
        <v>52.335124969875324</v>
      </c>
      <c r="X38" s="150"/>
      <c r="Y38" s="150"/>
      <c r="Z38" s="151"/>
      <c r="AA38" s="151"/>
      <c r="AB38" s="152"/>
      <c r="AC38" s="153">
        <f t="shared" si="11"/>
        <v>63</v>
      </c>
      <c r="AD38" s="153">
        <f t="shared" si="7"/>
        <v>55.4</v>
      </c>
      <c r="AE38" s="153">
        <f t="shared" si="12"/>
        <v>3.8</v>
      </c>
      <c r="AF38" s="156" t="s">
        <v>269</v>
      </c>
      <c r="AG38" s="157"/>
    </row>
    <row r="39" spans="1:33" s="158" customFormat="1" x14ac:dyDescent="0.25">
      <c r="A39" s="150"/>
      <c r="B39" s="154" t="s">
        <v>64</v>
      </c>
      <c r="C39" s="162">
        <v>9868665.1272</v>
      </c>
      <c r="D39" s="162">
        <v>787117.6557</v>
      </c>
      <c r="E39" s="163">
        <v>1871.598</v>
      </c>
      <c r="F39" s="165">
        <v>660</v>
      </c>
      <c r="G39" s="155">
        <f t="shared" si="8"/>
        <v>20</v>
      </c>
      <c r="H39" s="162">
        <v>1871.598</v>
      </c>
      <c r="I39" s="147">
        <f t="shared" si="13"/>
        <v>1.7592592680555556E-3</v>
      </c>
      <c r="J39" s="147">
        <f t="shared" si="2"/>
        <v>5.5399999999999998E-2</v>
      </c>
      <c r="K39" s="147">
        <f t="shared" si="3"/>
        <v>2.4092905999999999E-3</v>
      </c>
      <c r="L39" s="147">
        <f t="shared" si="18"/>
        <v>0.73019803756987878</v>
      </c>
      <c r="M39" s="147">
        <v>150</v>
      </c>
      <c r="N39" s="147">
        <f t="shared" si="19"/>
        <v>0.20872368492064838</v>
      </c>
      <c r="O39" s="147">
        <f t="shared" si="5"/>
        <v>2.717579888230897E-2</v>
      </c>
      <c r="P39" s="147">
        <f t="shared" si="9"/>
        <v>1922.9531249698753</v>
      </c>
      <c r="Q39" s="147">
        <f t="shared" si="14"/>
        <v>1916.0652433674941</v>
      </c>
      <c r="R39" s="147">
        <f t="shared" si="15"/>
        <v>1916.0380675686117</v>
      </c>
      <c r="S39" s="149">
        <f t="shared" si="17"/>
        <v>4.6199999999998909E-2</v>
      </c>
      <c r="T39" s="148">
        <f t="shared" si="20"/>
        <v>1870.598</v>
      </c>
      <c r="U39" s="148">
        <f>1</f>
        <v>1</v>
      </c>
      <c r="V39" s="148">
        <f t="shared" si="16"/>
        <v>45.440067568611767</v>
      </c>
      <c r="W39" s="148">
        <f t="shared" si="10"/>
        <v>52.355124969875305</v>
      </c>
      <c r="X39" s="150"/>
      <c r="Y39" s="150"/>
      <c r="Z39" s="151"/>
      <c r="AA39" s="151"/>
      <c r="AB39" s="152"/>
      <c r="AC39" s="153">
        <f t="shared" si="11"/>
        <v>63</v>
      </c>
      <c r="AD39" s="153">
        <f t="shared" si="7"/>
        <v>55.4</v>
      </c>
      <c r="AE39" s="153">
        <f t="shared" si="12"/>
        <v>3.8</v>
      </c>
      <c r="AF39" s="156" t="s">
        <v>269</v>
      </c>
      <c r="AG39" s="157"/>
    </row>
    <row r="40" spans="1:33" s="158" customFormat="1" x14ac:dyDescent="0.25">
      <c r="A40" s="150"/>
      <c r="B40" s="154" t="s">
        <v>65</v>
      </c>
      <c r="C40" s="162">
        <v>9868645.6317999996</v>
      </c>
      <c r="D40" s="162">
        <v>787113.66059999994</v>
      </c>
      <c r="E40" s="163">
        <v>1871.616</v>
      </c>
      <c r="F40" s="165">
        <v>680</v>
      </c>
      <c r="G40" s="155">
        <f t="shared" si="8"/>
        <v>20</v>
      </c>
      <c r="H40" s="162">
        <v>1871.616</v>
      </c>
      <c r="I40" s="147">
        <f t="shared" si="13"/>
        <v>1.7592592680555556E-3</v>
      </c>
      <c r="J40" s="147">
        <f t="shared" si="2"/>
        <v>5.5399999999999998E-2</v>
      </c>
      <c r="K40" s="147">
        <f t="shared" si="3"/>
        <v>2.4092905999999999E-3</v>
      </c>
      <c r="L40" s="147">
        <f t="shared" si="18"/>
        <v>0.73019803756987878</v>
      </c>
      <c r="M40" s="147">
        <v>150</v>
      </c>
      <c r="N40" s="147">
        <f t="shared" si="19"/>
        <v>0.20872368492064838</v>
      </c>
      <c r="O40" s="147">
        <f t="shared" si="5"/>
        <v>2.717579888230897E-2</v>
      </c>
      <c r="P40" s="147">
        <f t="shared" si="9"/>
        <v>1922.9531249698753</v>
      </c>
      <c r="Q40" s="147">
        <f t="shared" si="14"/>
        <v>1915.8565196825734</v>
      </c>
      <c r="R40" s="147">
        <f t="shared" si="15"/>
        <v>1915.8293438836911</v>
      </c>
      <c r="S40" s="149">
        <f t="shared" si="17"/>
        <v>-9.9999999997635319E-5</v>
      </c>
      <c r="T40" s="148">
        <f t="shared" si="20"/>
        <v>1870.616</v>
      </c>
      <c r="U40" s="148">
        <f>1</f>
        <v>1</v>
      </c>
      <c r="V40" s="148">
        <f t="shared" si="16"/>
        <v>45.213343883691095</v>
      </c>
      <c r="W40" s="148">
        <f t="shared" si="10"/>
        <v>52.337124969875276</v>
      </c>
      <c r="X40" s="150"/>
      <c r="Y40" s="150"/>
      <c r="Z40" s="151"/>
      <c r="AA40" s="151"/>
      <c r="AB40" s="152"/>
      <c r="AC40" s="153">
        <f t="shared" si="11"/>
        <v>63</v>
      </c>
      <c r="AD40" s="153">
        <f t="shared" si="7"/>
        <v>55.4</v>
      </c>
      <c r="AE40" s="153">
        <f t="shared" si="12"/>
        <v>3.8</v>
      </c>
      <c r="AF40" s="156" t="s">
        <v>269</v>
      </c>
      <c r="AG40" s="157"/>
    </row>
    <row r="41" spans="1:33" s="158" customFormat="1" x14ac:dyDescent="0.25">
      <c r="A41" s="150"/>
      <c r="B41" s="154" t="s">
        <v>66</v>
      </c>
      <c r="C41" s="162">
        <v>9868626.4036999997</v>
      </c>
      <c r="D41" s="162">
        <v>787108.15769999998</v>
      </c>
      <c r="E41" s="163">
        <v>1871.653</v>
      </c>
      <c r="F41" s="165">
        <v>700</v>
      </c>
      <c r="G41" s="155">
        <f t="shared" si="8"/>
        <v>20</v>
      </c>
      <c r="H41" s="162">
        <v>1871.653</v>
      </c>
      <c r="I41" s="147">
        <f t="shared" si="13"/>
        <v>1.7592592680555556E-3</v>
      </c>
      <c r="J41" s="147">
        <f t="shared" si="2"/>
        <v>5.5399999999999998E-2</v>
      </c>
      <c r="K41" s="147">
        <f t="shared" si="3"/>
        <v>2.4092905999999999E-3</v>
      </c>
      <c r="L41" s="147">
        <f t="shared" si="18"/>
        <v>0.73019803756987878</v>
      </c>
      <c r="M41" s="147">
        <v>150</v>
      </c>
      <c r="N41" s="147">
        <f t="shared" si="19"/>
        <v>0.20872368492064838</v>
      </c>
      <c r="O41" s="147">
        <f t="shared" si="5"/>
        <v>2.717579888230897E-2</v>
      </c>
      <c r="P41" s="147">
        <f t="shared" si="9"/>
        <v>1922.9531249698753</v>
      </c>
      <c r="Q41" s="147">
        <f t="shared" si="14"/>
        <v>1915.6477959976528</v>
      </c>
      <c r="R41" s="147">
        <f t="shared" si="15"/>
        <v>1915.6206201987704</v>
      </c>
      <c r="S41" s="149">
        <f t="shared" si="17"/>
        <v>2.7500000000031831E-3</v>
      </c>
      <c r="T41" s="148">
        <f t="shared" si="20"/>
        <v>1870.653</v>
      </c>
      <c r="U41" s="148">
        <f>1</f>
        <v>1</v>
      </c>
      <c r="V41" s="148">
        <f t="shared" si="16"/>
        <v>44.967620198770419</v>
      </c>
      <c r="W41" s="148">
        <f t="shared" si="10"/>
        <v>52.300124969875242</v>
      </c>
      <c r="X41" s="150"/>
      <c r="Y41" s="150"/>
      <c r="Z41" s="151"/>
      <c r="AA41" s="151"/>
      <c r="AB41" s="152"/>
      <c r="AC41" s="153">
        <f t="shared" si="11"/>
        <v>63</v>
      </c>
      <c r="AD41" s="153">
        <f t="shared" si="7"/>
        <v>55.4</v>
      </c>
      <c r="AE41" s="153">
        <f t="shared" si="12"/>
        <v>3.8</v>
      </c>
      <c r="AF41" s="156" t="s">
        <v>269</v>
      </c>
      <c r="AG41" s="157"/>
    </row>
    <row r="42" spans="1:33" s="158" customFormat="1" x14ac:dyDescent="0.25">
      <c r="A42" s="150"/>
      <c r="B42" s="154" t="s">
        <v>67</v>
      </c>
      <c r="C42" s="162">
        <v>9868607.6465000007</v>
      </c>
      <c r="D42" s="162">
        <v>787101.25430000003</v>
      </c>
      <c r="E42" s="163">
        <v>1871.7</v>
      </c>
      <c r="F42" s="165">
        <v>720</v>
      </c>
      <c r="G42" s="155">
        <f t="shared" si="8"/>
        <v>20</v>
      </c>
      <c r="H42" s="162">
        <v>1871.7</v>
      </c>
      <c r="I42" s="147">
        <f t="shared" si="13"/>
        <v>1.7592592680555556E-3</v>
      </c>
      <c r="J42" s="147">
        <f t="shared" si="2"/>
        <v>5.5399999999999998E-2</v>
      </c>
      <c r="K42" s="147">
        <f t="shared" si="3"/>
        <v>2.4092905999999999E-3</v>
      </c>
      <c r="L42" s="147">
        <f t="shared" si="18"/>
        <v>0.73019803756987878</v>
      </c>
      <c r="M42" s="147">
        <v>150</v>
      </c>
      <c r="N42" s="147">
        <f t="shared" si="19"/>
        <v>0.20872368492064838</v>
      </c>
      <c r="O42" s="147">
        <f t="shared" si="5"/>
        <v>2.717579888230897E-2</v>
      </c>
      <c r="P42" s="147">
        <f t="shared" si="9"/>
        <v>1922.9531249698753</v>
      </c>
      <c r="Q42" s="147">
        <f t="shared" si="14"/>
        <v>1915.4390723127322</v>
      </c>
      <c r="R42" s="147">
        <f t="shared" si="15"/>
        <v>1915.4118965138498</v>
      </c>
      <c r="S42" s="149">
        <f t="shared" si="17"/>
        <v>4.2000000000030017E-3</v>
      </c>
      <c r="T42" s="148">
        <f t="shared" si="20"/>
        <v>1870.7</v>
      </c>
      <c r="U42" s="148">
        <f>1</f>
        <v>1</v>
      </c>
      <c r="V42" s="148">
        <f t="shared" si="16"/>
        <v>44.711896513849751</v>
      </c>
      <c r="W42" s="148">
        <f t="shared" si="10"/>
        <v>52.253124969875216</v>
      </c>
      <c r="X42" s="150"/>
      <c r="Y42" s="150"/>
      <c r="Z42" s="151"/>
      <c r="AA42" s="151"/>
      <c r="AB42" s="152"/>
      <c r="AC42" s="153">
        <f t="shared" si="11"/>
        <v>63</v>
      </c>
      <c r="AD42" s="153">
        <f t="shared" si="7"/>
        <v>55.4</v>
      </c>
      <c r="AE42" s="153">
        <f t="shared" si="12"/>
        <v>3.8</v>
      </c>
      <c r="AF42" s="156" t="s">
        <v>269</v>
      </c>
      <c r="AG42" s="157"/>
    </row>
    <row r="43" spans="1:33" s="158" customFormat="1" x14ac:dyDescent="0.25">
      <c r="A43" s="150"/>
      <c r="B43" s="154" t="s">
        <v>68</v>
      </c>
      <c r="C43" s="162">
        <v>9868588.9343999997</v>
      </c>
      <c r="D43" s="162">
        <v>787094.21550000005</v>
      </c>
      <c r="E43" s="163">
        <v>1871.749</v>
      </c>
      <c r="F43" s="165">
        <v>740</v>
      </c>
      <c r="G43" s="155">
        <f t="shared" si="8"/>
        <v>20</v>
      </c>
      <c r="H43" s="162">
        <v>1871.749</v>
      </c>
      <c r="I43" s="147">
        <f t="shared" si="13"/>
        <v>1.7592592680555556E-3</v>
      </c>
      <c r="J43" s="147">
        <f t="shared" si="2"/>
        <v>5.5399999999999998E-2</v>
      </c>
      <c r="K43" s="147">
        <f t="shared" si="3"/>
        <v>2.4092905999999999E-3</v>
      </c>
      <c r="L43" s="147">
        <f t="shared" si="18"/>
        <v>0.73019803756987878</v>
      </c>
      <c r="M43" s="147">
        <v>150</v>
      </c>
      <c r="N43" s="147">
        <f t="shared" si="19"/>
        <v>0.20872368492064838</v>
      </c>
      <c r="O43" s="147">
        <f t="shared" si="5"/>
        <v>2.717579888230897E-2</v>
      </c>
      <c r="P43" s="147">
        <f t="shared" si="9"/>
        <v>1922.9531249698753</v>
      </c>
      <c r="Q43" s="147">
        <f t="shared" si="14"/>
        <v>1915.2303486278115</v>
      </c>
      <c r="R43" s="147">
        <f t="shared" si="15"/>
        <v>1915.2031728289292</v>
      </c>
      <c r="S43" s="149">
        <f t="shared" si="17"/>
        <v>4.8000000000001817E-3</v>
      </c>
      <c r="T43" s="148">
        <f t="shared" si="20"/>
        <v>1870.749</v>
      </c>
      <c r="U43" s="148">
        <f>1</f>
        <v>1</v>
      </c>
      <c r="V43" s="148">
        <f t="shared" si="16"/>
        <v>44.454172828929131</v>
      </c>
      <c r="W43" s="148">
        <f t="shared" si="10"/>
        <v>52.204124969875238</v>
      </c>
      <c r="X43" s="150"/>
      <c r="Y43" s="150"/>
      <c r="Z43" s="151"/>
      <c r="AA43" s="151"/>
      <c r="AB43" s="152"/>
      <c r="AC43" s="153">
        <f t="shared" si="11"/>
        <v>63</v>
      </c>
      <c r="AD43" s="153">
        <f t="shared" si="7"/>
        <v>55.4</v>
      </c>
      <c r="AE43" s="153">
        <f t="shared" si="12"/>
        <v>3.8</v>
      </c>
      <c r="AF43" s="156" t="s">
        <v>269</v>
      </c>
      <c r="AG43" s="157"/>
    </row>
    <row r="44" spans="1:33" s="158" customFormat="1" x14ac:dyDescent="0.25">
      <c r="A44" s="150"/>
      <c r="B44" s="154" t="s">
        <v>69</v>
      </c>
      <c r="C44" s="162">
        <v>9868569.7318999991</v>
      </c>
      <c r="D44" s="162">
        <v>787088.62419999996</v>
      </c>
      <c r="E44" s="163">
        <v>1871.806</v>
      </c>
      <c r="F44" s="165">
        <v>760</v>
      </c>
      <c r="G44" s="155">
        <f t="shared" si="8"/>
        <v>20</v>
      </c>
      <c r="H44" s="162">
        <v>1871.806</v>
      </c>
      <c r="I44" s="147">
        <f t="shared" si="13"/>
        <v>1.7592592680555556E-3</v>
      </c>
      <c r="J44" s="147">
        <f t="shared" si="2"/>
        <v>5.5399999999999998E-2</v>
      </c>
      <c r="K44" s="147">
        <f t="shared" si="3"/>
        <v>2.4092905999999999E-3</v>
      </c>
      <c r="L44" s="147">
        <f t="shared" si="18"/>
        <v>0.73019803756987878</v>
      </c>
      <c r="M44" s="147">
        <v>150</v>
      </c>
      <c r="N44" s="147">
        <f t="shared" si="19"/>
        <v>0.20872368492064838</v>
      </c>
      <c r="O44" s="147">
        <f t="shared" si="5"/>
        <v>2.717579888230897E-2</v>
      </c>
      <c r="P44" s="147">
        <f t="shared" si="9"/>
        <v>1922.9531249698753</v>
      </c>
      <c r="Q44" s="147">
        <f t="shared" si="14"/>
        <v>1915.0216249428909</v>
      </c>
      <c r="R44" s="147">
        <f t="shared" si="15"/>
        <v>1914.9944491440085</v>
      </c>
      <c r="S44" s="149">
        <f t="shared" si="17"/>
        <v>5.2999999999997268E-3</v>
      </c>
      <c r="T44" s="148">
        <f t="shared" si="20"/>
        <v>1870.806</v>
      </c>
      <c r="U44" s="148">
        <f>1</f>
        <v>1</v>
      </c>
      <c r="V44" s="148">
        <f t="shared" si="16"/>
        <v>44.188449144008473</v>
      </c>
      <c r="W44" s="148">
        <f t="shared" si="10"/>
        <v>52.147124969875222</v>
      </c>
      <c r="X44" s="150"/>
      <c r="Y44" s="150"/>
      <c r="Z44" s="151"/>
      <c r="AA44" s="151"/>
      <c r="AB44" s="152" t="s">
        <v>270</v>
      </c>
      <c r="AC44" s="153">
        <f t="shared" si="11"/>
        <v>63</v>
      </c>
      <c r="AD44" s="153">
        <f t="shared" si="7"/>
        <v>55.4</v>
      </c>
      <c r="AE44" s="153">
        <f t="shared" si="12"/>
        <v>3.8</v>
      </c>
      <c r="AF44" s="156" t="s">
        <v>269</v>
      </c>
      <c r="AG44" s="157"/>
    </row>
    <row r="45" spans="1:33" s="158" customFormat="1" x14ac:dyDescent="0.25">
      <c r="A45" s="150"/>
      <c r="B45" s="154" t="s">
        <v>70</v>
      </c>
      <c r="C45" s="162">
        <v>9868550.7381999996</v>
      </c>
      <c r="D45" s="162">
        <v>787082.44819999998</v>
      </c>
      <c r="E45" s="163">
        <v>1871.9069999999999</v>
      </c>
      <c r="F45" s="165">
        <v>780</v>
      </c>
      <c r="G45" s="155">
        <f t="shared" si="8"/>
        <v>20</v>
      </c>
      <c r="H45" s="162">
        <v>1871.9069999999999</v>
      </c>
      <c r="I45" s="147">
        <f t="shared" si="13"/>
        <v>1.7592592680555556E-3</v>
      </c>
      <c r="J45" s="147">
        <f t="shared" si="2"/>
        <v>5.5399999999999998E-2</v>
      </c>
      <c r="K45" s="147">
        <f t="shared" si="3"/>
        <v>2.4092905999999999E-3</v>
      </c>
      <c r="L45" s="147">
        <f t="shared" si="18"/>
        <v>0.73019803756987878</v>
      </c>
      <c r="M45" s="147">
        <v>150</v>
      </c>
      <c r="N45" s="147">
        <f t="shared" si="19"/>
        <v>0.20872368492064838</v>
      </c>
      <c r="O45" s="147">
        <f t="shared" si="5"/>
        <v>2.717579888230897E-2</v>
      </c>
      <c r="P45" s="147">
        <f t="shared" si="9"/>
        <v>1922.9531249698753</v>
      </c>
      <c r="Q45" s="147">
        <f t="shared" si="14"/>
        <v>1914.8129012579702</v>
      </c>
      <c r="R45" s="147">
        <f t="shared" si="15"/>
        <v>1914.7857254590879</v>
      </c>
      <c r="S45" s="149">
        <f t="shared" si="17"/>
        <v>7.899999999995088E-3</v>
      </c>
      <c r="T45" s="148">
        <f t="shared" si="20"/>
        <v>1870.9069999999999</v>
      </c>
      <c r="U45" s="148">
        <f>1</f>
        <v>1</v>
      </c>
      <c r="V45" s="148">
        <f t="shared" si="16"/>
        <v>43.878725459087946</v>
      </c>
      <c r="W45" s="148">
        <f t="shared" si="10"/>
        <v>52.046124969875336</v>
      </c>
      <c r="X45" s="150"/>
      <c r="Y45" s="150"/>
      <c r="Z45" s="151"/>
      <c r="AA45" s="151"/>
      <c r="AB45" s="152"/>
      <c r="AC45" s="153">
        <f t="shared" si="11"/>
        <v>63</v>
      </c>
      <c r="AD45" s="153">
        <f t="shared" si="7"/>
        <v>55.4</v>
      </c>
      <c r="AE45" s="153">
        <f t="shared" si="12"/>
        <v>3.8</v>
      </c>
      <c r="AF45" s="156" t="s">
        <v>269</v>
      </c>
      <c r="AG45" s="157"/>
    </row>
    <row r="46" spans="1:33" s="158" customFormat="1" x14ac:dyDescent="0.25">
      <c r="A46" s="150"/>
      <c r="B46" s="154" t="s">
        <v>71</v>
      </c>
      <c r="C46" s="162">
        <v>9868532.3947999999</v>
      </c>
      <c r="D46" s="162">
        <v>787074.47829999996</v>
      </c>
      <c r="E46" s="163">
        <v>1872.1469999999999</v>
      </c>
      <c r="F46" s="165">
        <v>800</v>
      </c>
      <c r="G46" s="155">
        <f t="shared" si="8"/>
        <v>20</v>
      </c>
      <c r="H46" s="162">
        <v>1872.1469999999999</v>
      </c>
      <c r="I46" s="147">
        <f t="shared" si="13"/>
        <v>1.7592592680555556E-3</v>
      </c>
      <c r="J46" s="147">
        <f t="shared" si="2"/>
        <v>5.5399999999999998E-2</v>
      </c>
      <c r="K46" s="147">
        <f t="shared" si="3"/>
        <v>2.4092905999999999E-3</v>
      </c>
      <c r="L46" s="147">
        <f t="shared" si="18"/>
        <v>0.73019803756987878</v>
      </c>
      <c r="M46" s="147">
        <v>150</v>
      </c>
      <c r="N46" s="147">
        <f t="shared" si="19"/>
        <v>0.20872368492064838</v>
      </c>
      <c r="O46" s="147">
        <f t="shared" si="5"/>
        <v>2.717579888230897E-2</v>
      </c>
      <c r="P46" s="147">
        <f t="shared" si="9"/>
        <v>1922.9531249698753</v>
      </c>
      <c r="Q46" s="147">
        <f t="shared" si="14"/>
        <v>1914.6041775730496</v>
      </c>
      <c r="R46" s="147">
        <f t="shared" si="15"/>
        <v>1914.5770017741672</v>
      </c>
      <c r="S46" s="149">
        <f t="shared" si="17"/>
        <v>1.7049999999994726E-2</v>
      </c>
      <c r="T46" s="148">
        <f t="shared" si="20"/>
        <v>1871.1469999999999</v>
      </c>
      <c r="U46" s="148">
        <f>1</f>
        <v>1</v>
      </c>
      <c r="V46" s="148">
        <f t="shared" si="16"/>
        <v>43.430001774167295</v>
      </c>
      <c r="W46" s="148">
        <f t="shared" si="10"/>
        <v>51.806124969875327</v>
      </c>
      <c r="X46" s="150"/>
      <c r="Y46" s="150"/>
      <c r="Z46" s="151"/>
      <c r="AA46" s="151"/>
      <c r="AB46" s="152"/>
      <c r="AC46" s="153">
        <f t="shared" si="11"/>
        <v>63</v>
      </c>
      <c r="AD46" s="153">
        <f t="shared" si="7"/>
        <v>55.4</v>
      </c>
      <c r="AE46" s="153">
        <f t="shared" si="12"/>
        <v>3.8</v>
      </c>
      <c r="AF46" s="156" t="s">
        <v>269</v>
      </c>
      <c r="AG46" s="157"/>
    </row>
    <row r="47" spans="1:33" s="158" customFormat="1" x14ac:dyDescent="0.25">
      <c r="A47" s="150"/>
      <c r="B47" s="154" t="s">
        <v>72</v>
      </c>
      <c r="C47" s="162">
        <v>9868513.5359000005</v>
      </c>
      <c r="D47" s="162">
        <v>787068.03929999995</v>
      </c>
      <c r="E47" s="163">
        <v>1872.325</v>
      </c>
      <c r="F47" s="165">
        <v>820</v>
      </c>
      <c r="G47" s="155">
        <f t="shared" si="8"/>
        <v>20</v>
      </c>
      <c r="H47" s="162">
        <v>1872.325</v>
      </c>
      <c r="I47" s="147">
        <f t="shared" si="13"/>
        <v>1.7592592680555556E-3</v>
      </c>
      <c r="J47" s="147">
        <f t="shared" si="2"/>
        <v>5.5399999999999998E-2</v>
      </c>
      <c r="K47" s="147">
        <f t="shared" si="3"/>
        <v>2.4092905999999999E-3</v>
      </c>
      <c r="L47" s="147">
        <f t="shared" si="18"/>
        <v>0.73019803756987878</v>
      </c>
      <c r="M47" s="147">
        <v>150</v>
      </c>
      <c r="N47" s="147">
        <f t="shared" si="19"/>
        <v>0.20872368492064838</v>
      </c>
      <c r="O47" s="147">
        <f t="shared" si="5"/>
        <v>2.717579888230897E-2</v>
      </c>
      <c r="P47" s="147">
        <f t="shared" si="9"/>
        <v>1922.9531249698753</v>
      </c>
      <c r="Q47" s="147">
        <f t="shared" si="14"/>
        <v>1914.3954538881289</v>
      </c>
      <c r="R47" s="147">
        <f t="shared" si="15"/>
        <v>1914.3682780892466</v>
      </c>
      <c r="S47" s="149">
        <f t="shared" si="17"/>
        <v>2.0900000000006004E-2</v>
      </c>
      <c r="T47" s="148">
        <f t="shared" si="20"/>
        <v>1871.325</v>
      </c>
      <c r="U47" s="148">
        <f>1</f>
        <v>1</v>
      </c>
      <c r="V47" s="148">
        <f t="shared" si="16"/>
        <v>43.043278089246542</v>
      </c>
      <c r="W47" s="148">
        <f t="shared" si="10"/>
        <v>51.628124969875216</v>
      </c>
      <c r="X47" s="150"/>
      <c r="Y47" s="150"/>
      <c r="Z47" s="151"/>
      <c r="AA47" s="151"/>
      <c r="AB47" s="152"/>
      <c r="AC47" s="153">
        <f t="shared" si="11"/>
        <v>63</v>
      </c>
      <c r="AD47" s="153">
        <f t="shared" si="7"/>
        <v>55.4</v>
      </c>
      <c r="AE47" s="153">
        <f t="shared" si="12"/>
        <v>3.8</v>
      </c>
      <c r="AF47" s="156" t="s">
        <v>269</v>
      </c>
      <c r="AG47" s="157"/>
    </row>
    <row r="48" spans="1:33" s="158" customFormat="1" x14ac:dyDescent="0.25">
      <c r="A48" s="150"/>
      <c r="B48" s="154" t="s">
        <v>73</v>
      </c>
      <c r="C48" s="162">
        <v>9868494.0731000006</v>
      </c>
      <c r="D48" s="162">
        <v>787063.43480000005</v>
      </c>
      <c r="E48" s="163">
        <v>1872.442</v>
      </c>
      <c r="F48" s="165">
        <v>840</v>
      </c>
      <c r="G48" s="155">
        <f t="shared" si="8"/>
        <v>20</v>
      </c>
      <c r="H48" s="162">
        <v>1872.442</v>
      </c>
      <c r="I48" s="147">
        <f t="shared" si="13"/>
        <v>1.7592592680555556E-3</v>
      </c>
      <c r="J48" s="147">
        <f t="shared" si="2"/>
        <v>5.5399999999999998E-2</v>
      </c>
      <c r="K48" s="147">
        <f t="shared" si="3"/>
        <v>2.4092905999999999E-3</v>
      </c>
      <c r="L48" s="147">
        <f t="shared" si="18"/>
        <v>0.73019803756987878</v>
      </c>
      <c r="M48" s="147">
        <v>150</v>
      </c>
      <c r="N48" s="147">
        <f t="shared" si="19"/>
        <v>0.20872368492064838</v>
      </c>
      <c r="O48" s="147">
        <f t="shared" si="5"/>
        <v>2.717579888230897E-2</v>
      </c>
      <c r="P48" s="147">
        <f t="shared" si="9"/>
        <v>1922.9531249698753</v>
      </c>
      <c r="Q48" s="147">
        <f t="shared" si="14"/>
        <v>1914.1867302032083</v>
      </c>
      <c r="R48" s="147">
        <f t="shared" si="15"/>
        <v>1914.1595544043259</v>
      </c>
      <c r="S48" s="149">
        <f t="shared" si="17"/>
        <v>1.4750000000003639E-2</v>
      </c>
      <c r="T48" s="148">
        <f t="shared" si="20"/>
        <v>1871.442</v>
      </c>
      <c r="U48" s="148">
        <f>1</f>
        <v>1</v>
      </c>
      <c r="V48" s="148">
        <f t="shared" si="16"/>
        <v>42.717554404325938</v>
      </c>
      <c r="W48" s="148">
        <f t="shared" si="10"/>
        <v>51.511124969875254</v>
      </c>
      <c r="X48" s="150"/>
      <c r="Y48" s="150"/>
      <c r="Z48" s="151"/>
      <c r="AA48" s="151"/>
      <c r="AB48" s="152"/>
      <c r="AC48" s="153">
        <f t="shared" si="11"/>
        <v>63</v>
      </c>
      <c r="AD48" s="153">
        <f t="shared" si="7"/>
        <v>55.4</v>
      </c>
      <c r="AE48" s="153">
        <f t="shared" si="12"/>
        <v>3.8</v>
      </c>
      <c r="AF48" s="156" t="s">
        <v>269</v>
      </c>
      <c r="AG48" s="157"/>
    </row>
    <row r="49" spans="1:33" s="158" customFormat="1" x14ac:dyDescent="0.25">
      <c r="A49" s="150"/>
      <c r="B49" s="154" t="s">
        <v>74</v>
      </c>
      <c r="C49" s="162">
        <v>9868474.3044000007</v>
      </c>
      <c r="D49" s="162">
        <v>787060.62170000002</v>
      </c>
      <c r="E49" s="163">
        <v>1872.6</v>
      </c>
      <c r="F49" s="165">
        <v>860</v>
      </c>
      <c r="G49" s="155">
        <f t="shared" si="8"/>
        <v>20</v>
      </c>
      <c r="H49" s="162">
        <v>1872.6</v>
      </c>
      <c r="I49" s="147">
        <f t="shared" si="13"/>
        <v>1.7592592680555556E-3</v>
      </c>
      <c r="J49" s="147">
        <f t="shared" si="2"/>
        <v>5.5399999999999998E-2</v>
      </c>
      <c r="K49" s="147">
        <f t="shared" si="3"/>
        <v>2.4092905999999999E-3</v>
      </c>
      <c r="L49" s="147">
        <f t="shared" si="18"/>
        <v>0.73019803756987878</v>
      </c>
      <c r="M49" s="147">
        <v>150</v>
      </c>
      <c r="N49" s="147">
        <f t="shared" si="19"/>
        <v>0.20872368492064838</v>
      </c>
      <c r="O49" s="147">
        <f t="shared" si="5"/>
        <v>2.717579888230897E-2</v>
      </c>
      <c r="P49" s="147">
        <f t="shared" si="9"/>
        <v>1922.9531249698753</v>
      </c>
      <c r="Q49" s="147">
        <f t="shared" si="14"/>
        <v>1913.9780065182877</v>
      </c>
      <c r="R49" s="147">
        <f t="shared" si="15"/>
        <v>1913.9508307194053</v>
      </c>
      <c r="S49" s="149">
        <f t="shared" si="17"/>
        <v>1.3749999999993179E-2</v>
      </c>
      <c r="T49" s="148">
        <f t="shared" si="20"/>
        <v>1871.6</v>
      </c>
      <c r="U49" s="148">
        <f>1</f>
        <v>1</v>
      </c>
      <c r="V49" s="148">
        <f t="shared" si="16"/>
        <v>42.350830719405394</v>
      </c>
      <c r="W49" s="148">
        <f t="shared" si="10"/>
        <v>51.353124969875353</v>
      </c>
      <c r="X49" s="150"/>
      <c r="Y49" s="150"/>
      <c r="Z49" s="151"/>
      <c r="AA49" s="151"/>
      <c r="AB49" s="152"/>
      <c r="AC49" s="153">
        <f t="shared" si="11"/>
        <v>63</v>
      </c>
      <c r="AD49" s="153">
        <f t="shared" si="7"/>
        <v>55.4</v>
      </c>
      <c r="AE49" s="153">
        <f t="shared" si="12"/>
        <v>3.8</v>
      </c>
      <c r="AF49" s="156" t="s">
        <v>269</v>
      </c>
      <c r="AG49" s="157"/>
    </row>
    <row r="50" spans="1:33" s="158" customFormat="1" x14ac:dyDescent="0.25">
      <c r="A50" s="150"/>
      <c r="B50" s="154" t="s">
        <v>75</v>
      </c>
      <c r="C50" s="162">
        <v>9868454.4112999998</v>
      </c>
      <c r="D50" s="162">
        <v>787058.55649999995</v>
      </c>
      <c r="E50" s="163">
        <v>1872.818</v>
      </c>
      <c r="F50" s="165">
        <v>880</v>
      </c>
      <c r="G50" s="155">
        <f t="shared" si="8"/>
        <v>20</v>
      </c>
      <c r="H50" s="162">
        <v>1872.818</v>
      </c>
      <c r="I50" s="147">
        <f t="shared" si="13"/>
        <v>1.7592592680555556E-3</v>
      </c>
      <c r="J50" s="147">
        <f t="shared" si="2"/>
        <v>5.5399999999999998E-2</v>
      </c>
      <c r="K50" s="147">
        <f t="shared" si="3"/>
        <v>2.4092905999999999E-3</v>
      </c>
      <c r="L50" s="147">
        <f t="shared" si="18"/>
        <v>0.73019803756987878</v>
      </c>
      <c r="M50" s="147">
        <v>150</v>
      </c>
      <c r="N50" s="147">
        <f t="shared" si="19"/>
        <v>0.20872368492064838</v>
      </c>
      <c r="O50" s="147">
        <f t="shared" si="5"/>
        <v>2.717579888230897E-2</v>
      </c>
      <c r="P50" s="147">
        <f t="shared" si="9"/>
        <v>1922.9531249698753</v>
      </c>
      <c r="Q50" s="147">
        <f t="shared" si="14"/>
        <v>1913.769282833367</v>
      </c>
      <c r="R50" s="147">
        <f t="shared" si="15"/>
        <v>1913.7421070344847</v>
      </c>
      <c r="S50" s="149">
        <f t="shared" si="17"/>
        <v>1.8799999999998818E-2</v>
      </c>
      <c r="T50" s="148">
        <f t="shared" si="20"/>
        <v>1871.818</v>
      </c>
      <c r="U50" s="148">
        <f>1</f>
        <v>1</v>
      </c>
      <c r="V50" s="148">
        <f t="shared" si="16"/>
        <v>41.924107034484678</v>
      </c>
      <c r="W50" s="148">
        <f t="shared" si="10"/>
        <v>51.135124969875278</v>
      </c>
      <c r="X50" s="150"/>
      <c r="Y50" s="150"/>
      <c r="Z50" s="151"/>
      <c r="AA50" s="151"/>
      <c r="AB50" s="152"/>
      <c r="AC50" s="153">
        <f t="shared" si="11"/>
        <v>63</v>
      </c>
      <c r="AD50" s="153">
        <f t="shared" si="7"/>
        <v>55.4</v>
      </c>
      <c r="AE50" s="153">
        <f t="shared" si="12"/>
        <v>3.8</v>
      </c>
      <c r="AF50" s="156" t="s">
        <v>269</v>
      </c>
      <c r="AG50" s="157"/>
    </row>
    <row r="51" spans="1:33" s="158" customFormat="1" x14ac:dyDescent="0.25">
      <c r="A51" s="150"/>
      <c r="B51" s="154" t="s">
        <v>76</v>
      </c>
      <c r="C51" s="162">
        <v>9868434.5044999998</v>
      </c>
      <c r="D51" s="162">
        <v>787056.6287</v>
      </c>
      <c r="E51" s="163">
        <v>1872.9570000000001</v>
      </c>
      <c r="F51" s="165">
        <v>900</v>
      </c>
      <c r="G51" s="155">
        <f t="shared" si="8"/>
        <v>20</v>
      </c>
      <c r="H51" s="162">
        <v>1872.9570000000001</v>
      </c>
      <c r="I51" s="147">
        <f t="shared" si="13"/>
        <v>1.7592592680555556E-3</v>
      </c>
      <c r="J51" s="147">
        <f t="shared" si="2"/>
        <v>5.5399999999999998E-2</v>
      </c>
      <c r="K51" s="147">
        <f t="shared" si="3"/>
        <v>2.4092905999999999E-3</v>
      </c>
      <c r="L51" s="147">
        <f t="shared" si="18"/>
        <v>0.73019803756987878</v>
      </c>
      <c r="M51" s="147">
        <v>150</v>
      </c>
      <c r="N51" s="147">
        <f t="shared" si="19"/>
        <v>0.20872368492064838</v>
      </c>
      <c r="O51" s="147">
        <f t="shared" si="5"/>
        <v>2.717579888230897E-2</v>
      </c>
      <c r="P51" s="147">
        <f t="shared" si="9"/>
        <v>1922.9531249698753</v>
      </c>
      <c r="Q51" s="147">
        <f t="shared" si="14"/>
        <v>1913.5605591484464</v>
      </c>
      <c r="R51" s="147">
        <f t="shared" si="15"/>
        <v>1913.533383349564</v>
      </c>
      <c r="S51" s="149">
        <f t="shared" si="17"/>
        <v>1.7850000000009913E-2</v>
      </c>
      <c r="T51" s="148">
        <f t="shared" si="20"/>
        <v>1871.9570000000001</v>
      </c>
      <c r="U51" s="148">
        <f>1</f>
        <v>1</v>
      </c>
      <c r="V51" s="148">
        <f t="shared" si="16"/>
        <v>41.576383349563912</v>
      </c>
      <c r="W51" s="148">
        <f t="shared" si="10"/>
        <v>50.996124969875154</v>
      </c>
      <c r="X51" s="150"/>
      <c r="Y51" s="150"/>
      <c r="Z51" s="151"/>
      <c r="AA51" s="151"/>
      <c r="AB51" s="152"/>
      <c r="AC51" s="153">
        <f t="shared" si="11"/>
        <v>63</v>
      </c>
      <c r="AD51" s="153">
        <f t="shared" si="7"/>
        <v>55.4</v>
      </c>
      <c r="AE51" s="153">
        <f t="shared" si="12"/>
        <v>3.8</v>
      </c>
      <c r="AF51" s="156" t="s">
        <v>269</v>
      </c>
      <c r="AG51" s="157"/>
    </row>
    <row r="52" spans="1:33" s="158" customFormat="1" x14ac:dyDescent="0.25">
      <c r="A52" s="150"/>
      <c r="B52" s="154" t="s">
        <v>77</v>
      </c>
      <c r="C52" s="162">
        <v>9868414.6117000002</v>
      </c>
      <c r="D52" s="162">
        <v>787054.59169999999</v>
      </c>
      <c r="E52" s="163">
        <v>1873.117</v>
      </c>
      <c r="F52" s="165">
        <v>920</v>
      </c>
      <c r="G52" s="155">
        <f t="shared" si="8"/>
        <v>20</v>
      </c>
      <c r="H52" s="162">
        <v>1873.117</v>
      </c>
      <c r="I52" s="147">
        <f t="shared" si="13"/>
        <v>1.7592592680555556E-3</v>
      </c>
      <c r="J52" s="147">
        <f t="shared" si="2"/>
        <v>5.5399999999999998E-2</v>
      </c>
      <c r="K52" s="147">
        <f t="shared" si="3"/>
        <v>2.4092905999999999E-3</v>
      </c>
      <c r="L52" s="147">
        <f t="shared" si="18"/>
        <v>0.73019803756987878</v>
      </c>
      <c r="M52" s="147">
        <v>150</v>
      </c>
      <c r="N52" s="147">
        <f t="shared" si="19"/>
        <v>0.20872368492064838</v>
      </c>
      <c r="O52" s="147">
        <f t="shared" si="5"/>
        <v>2.717579888230897E-2</v>
      </c>
      <c r="P52" s="147">
        <f t="shared" si="9"/>
        <v>1922.9531249698753</v>
      </c>
      <c r="Q52" s="147">
        <f t="shared" si="14"/>
        <v>1913.3518354635257</v>
      </c>
      <c r="R52" s="147">
        <f t="shared" si="15"/>
        <v>1913.3246596646434</v>
      </c>
      <c r="S52" s="149">
        <f t="shared" si="17"/>
        <v>1.4949999999998909E-2</v>
      </c>
      <c r="T52" s="148">
        <f t="shared" si="20"/>
        <v>1872.117</v>
      </c>
      <c r="U52" s="148">
        <f>1</f>
        <v>1</v>
      </c>
      <c r="V52" s="148">
        <f t="shared" si="16"/>
        <v>41.207659664643415</v>
      </c>
      <c r="W52" s="148">
        <f t="shared" si="10"/>
        <v>50.8361249698753</v>
      </c>
      <c r="X52" s="150"/>
      <c r="Y52" s="150"/>
      <c r="Z52" s="151"/>
      <c r="AA52" s="151"/>
      <c r="AB52" s="152"/>
      <c r="AC52" s="153">
        <f t="shared" si="11"/>
        <v>63</v>
      </c>
      <c r="AD52" s="153">
        <f t="shared" si="7"/>
        <v>55.4</v>
      </c>
      <c r="AE52" s="153">
        <f t="shared" si="12"/>
        <v>3.8</v>
      </c>
      <c r="AF52" s="156" t="s">
        <v>269</v>
      </c>
      <c r="AG52" s="157"/>
    </row>
    <row r="53" spans="1:33" s="158" customFormat="1" x14ac:dyDescent="0.25">
      <c r="A53" s="150"/>
      <c r="B53" s="154" t="s">
        <v>78</v>
      </c>
      <c r="C53" s="162">
        <v>9868394.8647000007</v>
      </c>
      <c r="D53" s="162">
        <v>787051.42099999997</v>
      </c>
      <c r="E53" s="163">
        <v>1873.3920000000001</v>
      </c>
      <c r="F53" s="165">
        <v>940</v>
      </c>
      <c r="G53" s="155">
        <f t="shared" si="8"/>
        <v>20</v>
      </c>
      <c r="H53" s="162">
        <v>1873.3920000000001</v>
      </c>
      <c r="I53" s="147">
        <f t="shared" si="13"/>
        <v>1.7592592680555556E-3</v>
      </c>
      <c r="J53" s="147">
        <f t="shared" si="2"/>
        <v>5.5399999999999998E-2</v>
      </c>
      <c r="K53" s="147">
        <f t="shared" si="3"/>
        <v>2.4092905999999999E-3</v>
      </c>
      <c r="L53" s="147">
        <f t="shared" si="18"/>
        <v>0.73019803756987878</v>
      </c>
      <c r="M53" s="147">
        <v>150</v>
      </c>
      <c r="N53" s="147">
        <f t="shared" si="19"/>
        <v>0.20872368492064838</v>
      </c>
      <c r="O53" s="147">
        <f t="shared" si="5"/>
        <v>2.717579888230897E-2</v>
      </c>
      <c r="P53" s="147">
        <f t="shared" si="9"/>
        <v>1922.9531249698753</v>
      </c>
      <c r="Q53" s="147">
        <f t="shared" si="14"/>
        <v>1913.1431117786051</v>
      </c>
      <c r="R53" s="147">
        <f t="shared" si="15"/>
        <v>1913.1159359797227</v>
      </c>
      <c r="S53" s="149">
        <f t="shared" si="17"/>
        <v>2.1749999999997272E-2</v>
      </c>
      <c r="T53" s="148">
        <f t="shared" si="20"/>
        <v>1872.3920000000001</v>
      </c>
      <c r="U53" s="148">
        <f>1</f>
        <v>1</v>
      </c>
      <c r="V53" s="148">
        <f t="shared" si="16"/>
        <v>40.723935979722683</v>
      </c>
      <c r="W53" s="148">
        <f t="shared" si="10"/>
        <v>50.561124969875209</v>
      </c>
      <c r="X53" s="150"/>
      <c r="Y53" s="150"/>
      <c r="Z53" s="151"/>
      <c r="AA53" s="151"/>
      <c r="AB53" s="152"/>
      <c r="AC53" s="153">
        <f t="shared" si="11"/>
        <v>63</v>
      </c>
      <c r="AD53" s="153">
        <f t="shared" si="7"/>
        <v>55.4</v>
      </c>
      <c r="AE53" s="153">
        <f t="shared" si="12"/>
        <v>3.8</v>
      </c>
      <c r="AF53" s="156" t="s">
        <v>269</v>
      </c>
      <c r="AG53" s="157"/>
    </row>
    <row r="54" spans="1:33" s="158" customFormat="1" x14ac:dyDescent="0.25">
      <c r="A54" s="150"/>
      <c r="B54" s="154" t="s">
        <v>79</v>
      </c>
      <c r="C54" s="162">
        <v>9868375.0726999994</v>
      </c>
      <c r="D54" s="162">
        <v>787048.6679</v>
      </c>
      <c r="E54" s="163">
        <v>1873.6590000000001</v>
      </c>
      <c r="F54" s="165">
        <v>960</v>
      </c>
      <c r="G54" s="155">
        <f t="shared" si="8"/>
        <v>20</v>
      </c>
      <c r="H54" s="162">
        <v>1873.6590000000001</v>
      </c>
      <c r="I54" s="147">
        <f t="shared" si="13"/>
        <v>1.7592592680555556E-3</v>
      </c>
      <c r="J54" s="147">
        <f t="shared" si="2"/>
        <v>5.5399999999999998E-2</v>
      </c>
      <c r="K54" s="147">
        <f t="shared" si="3"/>
        <v>2.4092905999999999E-3</v>
      </c>
      <c r="L54" s="147">
        <f t="shared" si="18"/>
        <v>0.73019803756987878</v>
      </c>
      <c r="M54" s="147">
        <v>150</v>
      </c>
      <c r="N54" s="147">
        <f t="shared" si="19"/>
        <v>0.20872368492064838</v>
      </c>
      <c r="O54" s="147">
        <f t="shared" si="5"/>
        <v>2.717579888230897E-2</v>
      </c>
      <c r="P54" s="147">
        <f t="shared" si="9"/>
        <v>1922.9531249698753</v>
      </c>
      <c r="Q54" s="147">
        <f t="shared" si="14"/>
        <v>1912.9343880936844</v>
      </c>
      <c r="R54" s="147">
        <f t="shared" si="15"/>
        <v>1912.9072122948021</v>
      </c>
      <c r="S54" s="149">
        <f t="shared" si="17"/>
        <v>2.7100000000007184E-2</v>
      </c>
      <c r="T54" s="148">
        <f t="shared" si="20"/>
        <v>1872.6590000000001</v>
      </c>
      <c r="U54" s="148">
        <f>1</f>
        <v>1</v>
      </c>
      <c r="V54" s="148">
        <f t="shared" si="16"/>
        <v>40.248212294801988</v>
      </c>
      <c r="W54" s="148">
        <f t="shared" si="10"/>
        <v>50.294124969875156</v>
      </c>
      <c r="X54" s="150"/>
      <c r="Y54" s="150"/>
      <c r="Z54" s="151"/>
      <c r="AA54" s="151"/>
      <c r="AB54" s="152"/>
      <c r="AC54" s="153">
        <f t="shared" si="11"/>
        <v>63</v>
      </c>
      <c r="AD54" s="153">
        <f t="shared" si="7"/>
        <v>55.4</v>
      </c>
      <c r="AE54" s="153">
        <f t="shared" si="12"/>
        <v>3.8</v>
      </c>
      <c r="AF54" s="156" t="s">
        <v>269</v>
      </c>
      <c r="AG54" s="157"/>
    </row>
    <row r="55" spans="1:33" s="158" customFormat="1" x14ac:dyDescent="0.25">
      <c r="A55" s="150"/>
      <c r="B55" s="154" t="s">
        <v>100</v>
      </c>
      <c r="C55" s="162">
        <v>9868355.0956999995</v>
      </c>
      <c r="D55" s="162">
        <v>787047.7095</v>
      </c>
      <c r="E55" s="163">
        <v>1873.884</v>
      </c>
      <c r="F55" s="165">
        <v>980</v>
      </c>
      <c r="G55" s="155">
        <f t="shared" si="8"/>
        <v>20</v>
      </c>
      <c r="H55" s="162">
        <v>1873.884</v>
      </c>
      <c r="I55" s="147">
        <f t="shared" si="13"/>
        <v>1.7592592680555556E-3</v>
      </c>
      <c r="J55" s="147">
        <f t="shared" si="2"/>
        <v>5.5399999999999998E-2</v>
      </c>
      <c r="K55" s="147">
        <f t="shared" si="3"/>
        <v>2.4092905999999999E-3</v>
      </c>
      <c r="L55" s="147">
        <f t="shared" si="18"/>
        <v>0.73019803756987878</v>
      </c>
      <c r="M55" s="147">
        <v>150</v>
      </c>
      <c r="N55" s="147">
        <f t="shared" si="19"/>
        <v>0.20872368492064838</v>
      </c>
      <c r="O55" s="147">
        <f t="shared" si="5"/>
        <v>2.717579888230897E-2</v>
      </c>
      <c r="P55" s="147">
        <f t="shared" si="9"/>
        <v>1922.9531249698753</v>
      </c>
      <c r="Q55" s="147">
        <f t="shared" si="14"/>
        <v>1912.7256644087638</v>
      </c>
      <c r="R55" s="147">
        <f t="shared" si="15"/>
        <v>1912.6984886098815</v>
      </c>
      <c r="S55" s="149">
        <f t="shared" si="17"/>
        <v>2.4599999999998089E-2</v>
      </c>
      <c r="T55" s="148">
        <f t="shared" si="20"/>
        <v>1872.884</v>
      </c>
      <c r="U55" s="148">
        <f>1</f>
        <v>1</v>
      </c>
      <c r="V55" s="148">
        <f t="shared" si="16"/>
        <v>39.814488609881437</v>
      </c>
      <c r="W55" s="148">
        <f t="shared" si="10"/>
        <v>50.069124969875247</v>
      </c>
      <c r="X55" s="150"/>
      <c r="Y55" s="150"/>
      <c r="Z55" s="151"/>
      <c r="AA55" s="151"/>
      <c r="AB55" s="152"/>
      <c r="AC55" s="153">
        <f t="shared" si="11"/>
        <v>63</v>
      </c>
      <c r="AD55" s="153">
        <f t="shared" si="7"/>
        <v>55.4</v>
      </c>
      <c r="AE55" s="153">
        <f t="shared" si="12"/>
        <v>3.8</v>
      </c>
      <c r="AF55" s="156" t="s">
        <v>269</v>
      </c>
      <c r="AG55" s="157"/>
    </row>
    <row r="56" spans="1:33" s="158" customFormat="1" x14ac:dyDescent="0.25">
      <c r="A56" s="150"/>
      <c r="B56" s="154" t="s">
        <v>124</v>
      </c>
      <c r="C56" s="162">
        <v>9868335.1364999991</v>
      </c>
      <c r="D56" s="162">
        <v>787046.50139999995</v>
      </c>
      <c r="E56" s="163">
        <v>1874.1130000000001</v>
      </c>
      <c r="F56" s="165">
        <v>1000</v>
      </c>
      <c r="G56" s="155">
        <f t="shared" si="8"/>
        <v>20</v>
      </c>
      <c r="H56" s="162">
        <v>1874.1130000000001</v>
      </c>
      <c r="I56" s="147">
        <f t="shared" si="13"/>
        <v>1.7592592680555556E-3</v>
      </c>
      <c r="J56" s="147">
        <f t="shared" si="2"/>
        <v>5.5399999999999998E-2</v>
      </c>
      <c r="K56" s="147">
        <f t="shared" si="3"/>
        <v>2.4092905999999999E-3</v>
      </c>
      <c r="L56" s="147">
        <f t="shared" si="18"/>
        <v>0.73019803756987878</v>
      </c>
      <c r="M56" s="147">
        <v>150</v>
      </c>
      <c r="N56" s="147">
        <f t="shared" si="19"/>
        <v>0.20872368492064838</v>
      </c>
      <c r="O56" s="147">
        <f t="shared" si="5"/>
        <v>2.717579888230897E-2</v>
      </c>
      <c r="P56" s="147">
        <f t="shared" si="9"/>
        <v>1922.9531249698753</v>
      </c>
      <c r="Q56" s="147">
        <f t="shared" si="14"/>
        <v>1912.5169407238432</v>
      </c>
      <c r="R56" s="147">
        <f t="shared" si="15"/>
        <v>1912.4897649249608</v>
      </c>
      <c r="S56" s="149">
        <f t="shared" si="17"/>
        <v>2.2699999999997545E-2</v>
      </c>
      <c r="T56" s="148">
        <f t="shared" si="20"/>
        <v>1873.1130000000001</v>
      </c>
      <c r="U56" s="148">
        <f>1</f>
        <v>1</v>
      </c>
      <c r="V56" s="148">
        <f t="shared" si="16"/>
        <v>39.376764924960753</v>
      </c>
      <c r="W56" s="148">
        <f t="shared" si="10"/>
        <v>49.840124969875205</v>
      </c>
      <c r="X56" s="150"/>
      <c r="Y56" s="150"/>
      <c r="Z56" s="151"/>
      <c r="AA56" s="151"/>
      <c r="AB56" s="152"/>
      <c r="AC56" s="153">
        <f t="shared" si="11"/>
        <v>63</v>
      </c>
      <c r="AD56" s="153">
        <f t="shared" si="7"/>
        <v>55.4</v>
      </c>
      <c r="AE56" s="153">
        <f t="shared" si="12"/>
        <v>3.8</v>
      </c>
      <c r="AF56" s="156" t="s">
        <v>269</v>
      </c>
      <c r="AG56" s="157"/>
    </row>
    <row r="57" spans="1:33" s="158" customFormat="1" x14ac:dyDescent="0.25">
      <c r="A57" s="150"/>
      <c r="B57" s="154" t="s">
        <v>125</v>
      </c>
      <c r="C57" s="162">
        <v>9868315.2272999994</v>
      </c>
      <c r="D57" s="162">
        <v>787044.59719999996</v>
      </c>
      <c r="E57" s="163">
        <v>1874.354</v>
      </c>
      <c r="F57" s="165">
        <v>1020</v>
      </c>
      <c r="G57" s="155">
        <f t="shared" si="8"/>
        <v>20</v>
      </c>
      <c r="H57" s="162">
        <v>1874.354</v>
      </c>
      <c r="I57" s="147">
        <f t="shared" si="13"/>
        <v>1.7592592680555556E-3</v>
      </c>
      <c r="J57" s="147">
        <f t="shared" si="2"/>
        <v>5.5399999999999998E-2</v>
      </c>
      <c r="K57" s="147">
        <f t="shared" si="3"/>
        <v>2.4092905999999999E-3</v>
      </c>
      <c r="L57" s="147">
        <f t="shared" si="18"/>
        <v>0.73019803756987878</v>
      </c>
      <c r="M57" s="147">
        <v>150</v>
      </c>
      <c r="N57" s="147">
        <f t="shared" si="19"/>
        <v>0.20872368492064838</v>
      </c>
      <c r="O57" s="147">
        <f t="shared" si="5"/>
        <v>2.717579888230897E-2</v>
      </c>
      <c r="P57" s="147">
        <f t="shared" si="9"/>
        <v>1922.9531249698753</v>
      </c>
      <c r="Q57" s="147">
        <f t="shared" si="14"/>
        <v>1912.3082170389225</v>
      </c>
      <c r="R57" s="147">
        <f t="shared" si="15"/>
        <v>1912.2810412400402</v>
      </c>
      <c r="S57" s="149">
        <f t="shared" si="17"/>
        <v>2.3500000000001364E-2</v>
      </c>
      <c r="T57" s="148">
        <f t="shared" si="20"/>
        <v>1873.354</v>
      </c>
      <c r="U57" s="148">
        <f>1</f>
        <v>1</v>
      </c>
      <c r="V57" s="148">
        <f t="shared" si="16"/>
        <v>38.927041240040126</v>
      </c>
      <c r="W57" s="148">
        <f t="shared" si="10"/>
        <v>49.59912496987522</v>
      </c>
      <c r="X57" s="150"/>
      <c r="Y57" s="150"/>
      <c r="Z57" s="151"/>
      <c r="AA57" s="151"/>
      <c r="AB57" s="152"/>
      <c r="AC57" s="153">
        <f t="shared" si="11"/>
        <v>63</v>
      </c>
      <c r="AD57" s="153">
        <f t="shared" si="7"/>
        <v>55.4</v>
      </c>
      <c r="AE57" s="153">
        <f t="shared" si="12"/>
        <v>3.8</v>
      </c>
      <c r="AF57" s="156" t="s">
        <v>269</v>
      </c>
      <c r="AG57" s="157"/>
    </row>
    <row r="58" spans="1:33" s="158" customFormat="1" x14ac:dyDescent="0.25">
      <c r="A58" s="150"/>
      <c r="B58" s="154" t="s">
        <v>126</v>
      </c>
      <c r="C58" s="162">
        <v>9868295.3181999996</v>
      </c>
      <c r="D58" s="162">
        <v>787042.69290000002</v>
      </c>
      <c r="E58" s="163">
        <v>1874.5519999999999</v>
      </c>
      <c r="F58" s="165">
        <v>1040</v>
      </c>
      <c r="G58" s="155">
        <f t="shared" si="8"/>
        <v>20</v>
      </c>
      <c r="H58" s="162">
        <v>1874.5519999999999</v>
      </c>
      <c r="I58" s="147">
        <f t="shared" si="13"/>
        <v>1.7592592680555556E-3</v>
      </c>
      <c r="J58" s="147">
        <f t="shared" si="2"/>
        <v>5.5399999999999998E-2</v>
      </c>
      <c r="K58" s="147">
        <f t="shared" si="3"/>
        <v>2.4092905999999999E-3</v>
      </c>
      <c r="L58" s="147">
        <f t="shared" si="18"/>
        <v>0.73019803756987878</v>
      </c>
      <c r="M58" s="147">
        <v>150</v>
      </c>
      <c r="N58" s="147">
        <f t="shared" si="19"/>
        <v>0.20872368492064838</v>
      </c>
      <c r="O58" s="147">
        <f t="shared" si="5"/>
        <v>2.717579888230897E-2</v>
      </c>
      <c r="P58" s="147">
        <f t="shared" si="9"/>
        <v>1922.9531249698753</v>
      </c>
      <c r="Q58" s="147">
        <f t="shared" si="14"/>
        <v>1912.0994933540019</v>
      </c>
      <c r="R58" s="147">
        <f t="shared" si="15"/>
        <v>1912.0723175551195</v>
      </c>
      <c r="S58" s="149">
        <f t="shared" si="17"/>
        <v>2.1949999999992541E-2</v>
      </c>
      <c r="T58" s="148">
        <f t="shared" si="20"/>
        <v>1873.5519999999999</v>
      </c>
      <c r="U58" s="148">
        <f>1</f>
        <v>1</v>
      </c>
      <c r="V58" s="148">
        <f t="shared" si="16"/>
        <v>38.520317555119618</v>
      </c>
      <c r="W58" s="148">
        <f t="shared" si="10"/>
        <v>49.401124969875355</v>
      </c>
      <c r="X58" s="150"/>
      <c r="Y58" s="150"/>
      <c r="Z58" s="151"/>
      <c r="AA58" s="151"/>
      <c r="AB58" s="152"/>
      <c r="AC58" s="153">
        <f t="shared" si="11"/>
        <v>63</v>
      </c>
      <c r="AD58" s="153">
        <f t="shared" si="7"/>
        <v>55.4</v>
      </c>
      <c r="AE58" s="153">
        <f t="shared" si="12"/>
        <v>3.8</v>
      </c>
      <c r="AF58" s="156" t="s">
        <v>269</v>
      </c>
      <c r="AG58" s="157"/>
    </row>
    <row r="59" spans="1:33" s="158" customFormat="1" x14ac:dyDescent="0.25">
      <c r="A59" s="150"/>
      <c r="B59" s="154" t="s">
        <v>127</v>
      </c>
      <c r="C59" s="162">
        <v>9868275.409</v>
      </c>
      <c r="D59" s="162">
        <v>787040.78870000003</v>
      </c>
      <c r="E59" s="163">
        <v>1874.701</v>
      </c>
      <c r="F59" s="165">
        <v>1060</v>
      </c>
      <c r="G59" s="155">
        <f t="shared" si="8"/>
        <v>20</v>
      </c>
      <c r="H59" s="162">
        <v>1874.701</v>
      </c>
      <c r="I59" s="147">
        <f t="shared" si="13"/>
        <v>1.7592592680555556E-3</v>
      </c>
      <c r="J59" s="147">
        <f t="shared" si="2"/>
        <v>5.5399999999999998E-2</v>
      </c>
      <c r="K59" s="147">
        <f t="shared" si="3"/>
        <v>2.4092905999999999E-3</v>
      </c>
      <c r="L59" s="147">
        <f t="shared" si="18"/>
        <v>0.73019803756987878</v>
      </c>
      <c r="M59" s="147">
        <v>150</v>
      </c>
      <c r="N59" s="147">
        <f t="shared" si="19"/>
        <v>0.20872368492064838</v>
      </c>
      <c r="O59" s="147">
        <f t="shared" si="5"/>
        <v>2.717579888230897E-2</v>
      </c>
      <c r="P59" s="147">
        <f t="shared" si="9"/>
        <v>1922.9531249698753</v>
      </c>
      <c r="Q59" s="147">
        <f t="shared" si="14"/>
        <v>1911.8907696690812</v>
      </c>
      <c r="R59" s="147">
        <f t="shared" si="15"/>
        <v>1911.8635938701989</v>
      </c>
      <c r="S59" s="149">
        <f t="shared" si="17"/>
        <v>1.7349999999998998E-2</v>
      </c>
      <c r="T59" s="148">
        <f t="shared" si="20"/>
        <v>1873.701</v>
      </c>
      <c r="U59" s="148">
        <f>1</f>
        <v>1</v>
      </c>
      <c r="V59" s="148">
        <f t="shared" si="16"/>
        <v>38.162593870198862</v>
      </c>
      <c r="W59" s="148">
        <f t="shared" si="10"/>
        <v>49.25212496987524</v>
      </c>
      <c r="X59" s="150"/>
      <c r="Y59" s="150"/>
      <c r="Z59" s="151"/>
      <c r="AA59" s="151"/>
      <c r="AB59" s="152"/>
      <c r="AC59" s="153">
        <f t="shared" si="11"/>
        <v>63</v>
      </c>
      <c r="AD59" s="153">
        <f t="shared" si="7"/>
        <v>55.4</v>
      </c>
      <c r="AE59" s="153">
        <f t="shared" si="12"/>
        <v>3.8</v>
      </c>
      <c r="AF59" s="156" t="s">
        <v>269</v>
      </c>
      <c r="AG59" s="157"/>
    </row>
    <row r="60" spans="1:33" s="158" customFormat="1" x14ac:dyDescent="0.25">
      <c r="A60" s="150"/>
      <c r="B60" s="154" t="s">
        <v>128</v>
      </c>
      <c r="C60" s="162">
        <v>9868255.4999000002</v>
      </c>
      <c r="D60" s="162">
        <v>787038.88439999998</v>
      </c>
      <c r="E60" s="163">
        <v>1874.9079999999999</v>
      </c>
      <c r="F60" s="165">
        <v>1080</v>
      </c>
      <c r="G60" s="155">
        <f t="shared" si="8"/>
        <v>20</v>
      </c>
      <c r="H60" s="162">
        <v>1874.9079999999999</v>
      </c>
      <c r="I60" s="147">
        <f t="shared" si="13"/>
        <v>1.7592592680555556E-3</v>
      </c>
      <c r="J60" s="147">
        <f t="shared" si="2"/>
        <v>5.5399999999999998E-2</v>
      </c>
      <c r="K60" s="147">
        <f t="shared" si="3"/>
        <v>2.4092905999999999E-3</v>
      </c>
      <c r="L60" s="147">
        <f t="shared" si="18"/>
        <v>0.73019803756987878</v>
      </c>
      <c r="M60" s="147">
        <v>150</v>
      </c>
      <c r="N60" s="147">
        <f t="shared" si="19"/>
        <v>0.20872368492064838</v>
      </c>
      <c r="O60" s="147">
        <f t="shared" si="5"/>
        <v>2.717579888230897E-2</v>
      </c>
      <c r="P60" s="147">
        <f t="shared" si="9"/>
        <v>1922.9531249698753</v>
      </c>
      <c r="Q60" s="147">
        <f t="shared" si="14"/>
        <v>1911.6820459841606</v>
      </c>
      <c r="R60" s="147">
        <f t="shared" si="15"/>
        <v>1911.6548701852782</v>
      </c>
      <c r="S60" s="149">
        <f t="shared" si="17"/>
        <v>1.7799999999999726E-2</v>
      </c>
      <c r="T60" s="148">
        <f t="shared" si="20"/>
        <v>1873.9079999999999</v>
      </c>
      <c r="U60" s="148">
        <f>1</f>
        <v>1</v>
      </c>
      <c r="V60" s="148">
        <f t="shared" si="16"/>
        <v>37.74687018527834</v>
      </c>
      <c r="W60" s="148">
        <f t="shared" si="10"/>
        <v>49.04512496987536</v>
      </c>
      <c r="X60" s="150"/>
      <c r="Y60" s="150"/>
      <c r="Z60" s="151"/>
      <c r="AA60" s="151"/>
      <c r="AB60" s="152"/>
      <c r="AC60" s="153">
        <f t="shared" si="11"/>
        <v>63</v>
      </c>
      <c r="AD60" s="153">
        <f t="shared" si="7"/>
        <v>55.4</v>
      </c>
      <c r="AE60" s="153">
        <f t="shared" si="12"/>
        <v>3.8</v>
      </c>
      <c r="AF60" s="156" t="s">
        <v>269</v>
      </c>
      <c r="AG60" s="157"/>
    </row>
    <row r="61" spans="1:33" s="158" customFormat="1" x14ac:dyDescent="0.25">
      <c r="A61" s="150"/>
      <c r="B61" s="154" t="s">
        <v>129</v>
      </c>
      <c r="C61" s="162">
        <v>9868235.5879999995</v>
      </c>
      <c r="D61" s="162">
        <v>787037.0148</v>
      </c>
      <c r="E61" s="163">
        <v>1875.164</v>
      </c>
      <c r="F61" s="165">
        <v>1100</v>
      </c>
      <c r="G61" s="155">
        <f t="shared" si="8"/>
        <v>20</v>
      </c>
      <c r="H61" s="162">
        <v>1875.164</v>
      </c>
      <c r="I61" s="147">
        <f t="shared" si="13"/>
        <v>1.7592592680555556E-3</v>
      </c>
      <c r="J61" s="147">
        <f t="shared" si="2"/>
        <v>5.5399999999999998E-2</v>
      </c>
      <c r="K61" s="147">
        <f t="shared" si="3"/>
        <v>2.4092905999999999E-3</v>
      </c>
      <c r="L61" s="147">
        <f t="shared" si="18"/>
        <v>0.73019803756987878</v>
      </c>
      <c r="M61" s="147">
        <v>150</v>
      </c>
      <c r="N61" s="147">
        <f t="shared" si="19"/>
        <v>0.20872368492064838</v>
      </c>
      <c r="O61" s="147">
        <f t="shared" si="5"/>
        <v>2.717579888230897E-2</v>
      </c>
      <c r="P61" s="147">
        <f t="shared" si="9"/>
        <v>1922.9531249698753</v>
      </c>
      <c r="Q61" s="147">
        <f t="shared" si="14"/>
        <v>1911.47332229924</v>
      </c>
      <c r="R61" s="147">
        <f t="shared" si="15"/>
        <v>1911.4461465003576</v>
      </c>
      <c r="S61" s="149">
        <f t="shared" si="17"/>
        <v>2.3149999999998273E-2</v>
      </c>
      <c r="T61" s="148">
        <f t="shared" si="20"/>
        <v>1874.164</v>
      </c>
      <c r="U61" s="148">
        <f>1</f>
        <v>1</v>
      </c>
      <c r="V61" s="148">
        <f t="shared" si="16"/>
        <v>37.282146500357612</v>
      </c>
      <c r="W61" s="148">
        <f t="shared" si="10"/>
        <v>48.789124969875274</v>
      </c>
      <c r="X61" s="150"/>
      <c r="Y61" s="150"/>
      <c r="Z61" s="151"/>
      <c r="AA61" s="151"/>
      <c r="AB61" s="152"/>
      <c r="AC61" s="153">
        <f t="shared" si="11"/>
        <v>63</v>
      </c>
      <c r="AD61" s="153">
        <f t="shared" si="7"/>
        <v>55.4</v>
      </c>
      <c r="AE61" s="153">
        <f t="shared" si="12"/>
        <v>3.8</v>
      </c>
      <c r="AF61" s="156" t="s">
        <v>269</v>
      </c>
      <c r="AG61" s="157"/>
    </row>
    <row r="62" spans="1:33" s="158" customFormat="1" x14ac:dyDescent="0.25">
      <c r="A62" s="150"/>
      <c r="B62" s="154" t="s">
        <v>130</v>
      </c>
      <c r="C62" s="162">
        <v>9868215.6240999997</v>
      </c>
      <c r="D62" s="162">
        <v>787035.81389999995</v>
      </c>
      <c r="E62" s="163">
        <v>1875.3710000000001</v>
      </c>
      <c r="F62" s="165">
        <v>1120</v>
      </c>
      <c r="G62" s="155">
        <f t="shared" si="8"/>
        <v>20</v>
      </c>
      <c r="H62" s="162">
        <v>1875.3710000000001</v>
      </c>
      <c r="I62" s="147">
        <f t="shared" si="13"/>
        <v>1.7592592680555556E-3</v>
      </c>
      <c r="J62" s="147">
        <f t="shared" si="2"/>
        <v>5.5399999999999998E-2</v>
      </c>
      <c r="K62" s="147">
        <f t="shared" si="3"/>
        <v>2.4092905999999999E-3</v>
      </c>
      <c r="L62" s="147">
        <f t="shared" si="18"/>
        <v>0.73019803756987878</v>
      </c>
      <c r="M62" s="147">
        <v>150</v>
      </c>
      <c r="N62" s="147">
        <f t="shared" si="19"/>
        <v>0.20872368492064838</v>
      </c>
      <c r="O62" s="147">
        <f t="shared" si="5"/>
        <v>2.717579888230897E-2</v>
      </c>
      <c r="P62" s="147">
        <f t="shared" si="9"/>
        <v>1922.9531249698753</v>
      </c>
      <c r="Q62" s="147">
        <f t="shared" si="14"/>
        <v>1911.2645986143193</v>
      </c>
      <c r="R62" s="147">
        <f t="shared" si="15"/>
        <v>1911.237422815437</v>
      </c>
      <c r="S62" s="149">
        <f t="shared" si="17"/>
        <v>2.3150000000009642E-2</v>
      </c>
      <c r="T62" s="148">
        <f t="shared" si="20"/>
        <v>1874.3710000000001</v>
      </c>
      <c r="U62" s="148">
        <f>1</f>
        <v>1</v>
      </c>
      <c r="V62" s="148">
        <f t="shared" si="16"/>
        <v>36.866422815436863</v>
      </c>
      <c r="W62" s="148">
        <f t="shared" si="10"/>
        <v>48.582124969875167</v>
      </c>
      <c r="X62" s="150"/>
      <c r="Y62" s="150"/>
      <c r="Z62" s="151"/>
      <c r="AA62" s="151"/>
      <c r="AB62" s="152"/>
      <c r="AC62" s="153">
        <f t="shared" si="11"/>
        <v>63</v>
      </c>
      <c r="AD62" s="153">
        <f t="shared" si="7"/>
        <v>55.4</v>
      </c>
      <c r="AE62" s="153">
        <f t="shared" si="12"/>
        <v>3.8</v>
      </c>
      <c r="AF62" s="156" t="s">
        <v>269</v>
      </c>
      <c r="AG62" s="157"/>
    </row>
    <row r="63" spans="1:33" s="158" customFormat="1" x14ac:dyDescent="0.25">
      <c r="A63" s="150"/>
      <c r="B63" s="154" t="s">
        <v>131</v>
      </c>
      <c r="C63" s="162">
        <v>9868195.6614999995</v>
      </c>
      <c r="D63" s="162">
        <v>787034.59530000004</v>
      </c>
      <c r="E63" s="163">
        <v>1875.588</v>
      </c>
      <c r="F63" s="165">
        <v>1140</v>
      </c>
      <c r="G63" s="155">
        <f t="shared" si="8"/>
        <v>20</v>
      </c>
      <c r="H63" s="162">
        <v>1875.588</v>
      </c>
      <c r="I63" s="147">
        <f t="shared" si="13"/>
        <v>1.7592592680555556E-3</v>
      </c>
      <c r="J63" s="147">
        <f t="shared" si="2"/>
        <v>5.5399999999999998E-2</v>
      </c>
      <c r="K63" s="147">
        <f t="shared" si="3"/>
        <v>2.4092905999999999E-3</v>
      </c>
      <c r="L63" s="147">
        <f t="shared" si="18"/>
        <v>0.73019803756987878</v>
      </c>
      <c r="M63" s="147">
        <v>150</v>
      </c>
      <c r="N63" s="147">
        <f t="shared" si="19"/>
        <v>0.20872368492064838</v>
      </c>
      <c r="O63" s="147">
        <f t="shared" si="5"/>
        <v>2.717579888230897E-2</v>
      </c>
      <c r="P63" s="147">
        <f t="shared" si="9"/>
        <v>1922.9531249698753</v>
      </c>
      <c r="Q63" s="147">
        <f t="shared" si="14"/>
        <v>1911.0558749293987</v>
      </c>
      <c r="R63" s="147">
        <f t="shared" si="15"/>
        <v>1911.0286991305163</v>
      </c>
      <c r="S63" s="149">
        <f t="shared" si="17"/>
        <v>2.1199999999998907E-2</v>
      </c>
      <c r="T63" s="148">
        <f t="shared" si="20"/>
        <v>1874.588</v>
      </c>
      <c r="U63" s="148">
        <f>1</f>
        <v>1</v>
      </c>
      <c r="V63" s="148">
        <f t="shared" si="16"/>
        <v>36.44069913051635</v>
      </c>
      <c r="W63" s="148">
        <f t="shared" si="10"/>
        <v>48.365124969875296</v>
      </c>
      <c r="X63" s="150"/>
      <c r="Y63" s="150"/>
      <c r="Z63" s="151"/>
      <c r="AA63" s="151"/>
      <c r="AB63" s="152"/>
      <c r="AC63" s="153">
        <f t="shared" si="11"/>
        <v>63</v>
      </c>
      <c r="AD63" s="153">
        <f t="shared" si="7"/>
        <v>55.4</v>
      </c>
      <c r="AE63" s="153">
        <f t="shared" si="12"/>
        <v>3.8</v>
      </c>
      <c r="AF63" s="156" t="s">
        <v>269</v>
      </c>
      <c r="AG63" s="157"/>
    </row>
    <row r="64" spans="1:33" s="158" customFormat="1" x14ac:dyDescent="0.25">
      <c r="A64" s="150"/>
      <c r="B64" s="154" t="s">
        <v>132</v>
      </c>
      <c r="C64" s="162">
        <v>9868175.7503999993</v>
      </c>
      <c r="D64" s="162">
        <v>787032.71149999998</v>
      </c>
      <c r="E64" s="163">
        <v>1875.835</v>
      </c>
      <c r="F64" s="165">
        <v>1160</v>
      </c>
      <c r="G64" s="155">
        <f t="shared" si="8"/>
        <v>20</v>
      </c>
      <c r="H64" s="162">
        <v>1875.835</v>
      </c>
      <c r="I64" s="147">
        <f t="shared" si="13"/>
        <v>1.7592592680555556E-3</v>
      </c>
      <c r="J64" s="147">
        <f t="shared" si="2"/>
        <v>5.5399999999999998E-2</v>
      </c>
      <c r="K64" s="147">
        <f t="shared" si="3"/>
        <v>2.4092905999999999E-3</v>
      </c>
      <c r="L64" s="147">
        <f t="shared" si="18"/>
        <v>0.73019803756987878</v>
      </c>
      <c r="M64" s="147">
        <v>150</v>
      </c>
      <c r="N64" s="147">
        <f t="shared" si="19"/>
        <v>0.20872368492064838</v>
      </c>
      <c r="O64" s="147">
        <f t="shared" si="5"/>
        <v>2.717579888230897E-2</v>
      </c>
      <c r="P64" s="147">
        <f t="shared" si="9"/>
        <v>1922.9531249698753</v>
      </c>
      <c r="Q64" s="147">
        <f t="shared" si="14"/>
        <v>1910.847151244478</v>
      </c>
      <c r="R64" s="147">
        <f t="shared" si="15"/>
        <v>1910.8199754455957</v>
      </c>
      <c r="S64" s="149">
        <f t="shared" si="17"/>
        <v>2.3199999999997091E-2</v>
      </c>
      <c r="T64" s="148">
        <f t="shared" si="20"/>
        <v>1874.835</v>
      </c>
      <c r="U64" s="148">
        <f>1</f>
        <v>1</v>
      </c>
      <c r="V64" s="148">
        <f t="shared" si="16"/>
        <v>35.984975445595637</v>
      </c>
      <c r="W64" s="148">
        <f t="shared" si="10"/>
        <v>48.118124969875225</v>
      </c>
      <c r="X64" s="150"/>
      <c r="Y64" s="150"/>
      <c r="Z64" s="151"/>
      <c r="AA64" s="151"/>
      <c r="AB64" s="152"/>
      <c r="AC64" s="153">
        <f t="shared" si="11"/>
        <v>63</v>
      </c>
      <c r="AD64" s="153">
        <f t="shared" si="7"/>
        <v>55.4</v>
      </c>
      <c r="AE64" s="153">
        <f t="shared" si="12"/>
        <v>3.8</v>
      </c>
      <c r="AF64" s="156" t="s">
        <v>269</v>
      </c>
      <c r="AG64" s="157"/>
    </row>
    <row r="65" spans="1:33" s="158" customFormat="1" x14ac:dyDescent="0.25">
      <c r="A65" s="150"/>
      <c r="B65" s="154" t="s">
        <v>133</v>
      </c>
      <c r="C65" s="162">
        <v>9868155.8535999991</v>
      </c>
      <c r="D65" s="162">
        <v>787030.69669999997</v>
      </c>
      <c r="E65" s="163">
        <v>1876.0930000000001</v>
      </c>
      <c r="F65" s="165">
        <v>1180</v>
      </c>
      <c r="G65" s="155">
        <f t="shared" si="8"/>
        <v>20</v>
      </c>
      <c r="H65" s="162">
        <v>1876.0930000000001</v>
      </c>
      <c r="I65" s="147">
        <f t="shared" si="13"/>
        <v>1.7592592680555556E-3</v>
      </c>
      <c r="J65" s="147">
        <f t="shared" si="2"/>
        <v>5.5399999999999998E-2</v>
      </c>
      <c r="K65" s="147">
        <f t="shared" si="3"/>
        <v>2.4092905999999999E-3</v>
      </c>
      <c r="L65" s="147">
        <f t="shared" si="18"/>
        <v>0.73019803756987878</v>
      </c>
      <c r="M65" s="147">
        <v>150</v>
      </c>
      <c r="N65" s="147">
        <f t="shared" si="19"/>
        <v>0.20872368492064838</v>
      </c>
      <c r="O65" s="147">
        <f t="shared" si="5"/>
        <v>2.717579888230897E-2</v>
      </c>
      <c r="P65" s="147">
        <f t="shared" si="9"/>
        <v>1922.9531249698753</v>
      </c>
      <c r="Q65" s="147">
        <f t="shared" si="14"/>
        <v>1910.6384275595574</v>
      </c>
      <c r="R65" s="147">
        <f t="shared" si="15"/>
        <v>1910.611251760675</v>
      </c>
      <c r="S65" s="149">
        <f t="shared" si="17"/>
        <v>2.5250000000005456E-2</v>
      </c>
      <c r="T65" s="148">
        <f t="shared" si="20"/>
        <v>1875.0930000000001</v>
      </c>
      <c r="U65" s="148">
        <f>1</f>
        <v>1</v>
      </c>
      <c r="V65" s="148">
        <f t="shared" si="16"/>
        <v>35.518251760674957</v>
      </c>
      <c r="W65" s="148">
        <f t="shared" si="10"/>
        <v>47.860124969875187</v>
      </c>
      <c r="X65" s="150"/>
      <c r="Y65" s="150"/>
      <c r="Z65" s="151"/>
      <c r="AA65" s="151"/>
      <c r="AB65" s="152"/>
      <c r="AC65" s="153">
        <f t="shared" si="11"/>
        <v>63</v>
      </c>
      <c r="AD65" s="153">
        <f t="shared" si="7"/>
        <v>55.4</v>
      </c>
      <c r="AE65" s="153">
        <f t="shared" si="12"/>
        <v>3.8</v>
      </c>
      <c r="AF65" s="156" t="s">
        <v>269</v>
      </c>
      <c r="AG65" s="157"/>
    </row>
    <row r="66" spans="1:33" s="158" customFormat="1" x14ac:dyDescent="0.25">
      <c r="A66" s="150"/>
      <c r="B66" s="154" t="s">
        <v>134</v>
      </c>
      <c r="C66" s="162">
        <v>9868136.0050000008</v>
      </c>
      <c r="D66" s="162">
        <v>787028.24089999998</v>
      </c>
      <c r="E66" s="163">
        <v>1876.3979999999999</v>
      </c>
      <c r="F66" s="165">
        <v>1200</v>
      </c>
      <c r="G66" s="155">
        <f t="shared" si="8"/>
        <v>20</v>
      </c>
      <c r="H66" s="162">
        <v>1876.3979999999999</v>
      </c>
      <c r="I66" s="147">
        <f t="shared" si="13"/>
        <v>1.7592592680555556E-3</v>
      </c>
      <c r="J66" s="147">
        <f t="shared" si="2"/>
        <v>5.5399999999999998E-2</v>
      </c>
      <c r="K66" s="147">
        <f t="shared" si="3"/>
        <v>2.4092905999999999E-3</v>
      </c>
      <c r="L66" s="147">
        <f t="shared" si="18"/>
        <v>0.73019803756987878</v>
      </c>
      <c r="M66" s="147">
        <v>150</v>
      </c>
      <c r="N66" s="147">
        <f t="shared" si="19"/>
        <v>0.20872368492064838</v>
      </c>
      <c r="O66" s="147">
        <f t="shared" si="5"/>
        <v>2.717579888230897E-2</v>
      </c>
      <c r="P66" s="147">
        <f t="shared" si="9"/>
        <v>1922.9531249698753</v>
      </c>
      <c r="Q66" s="147">
        <f t="shared" si="14"/>
        <v>1910.4297038746367</v>
      </c>
      <c r="R66" s="147">
        <f t="shared" si="15"/>
        <v>1910.4025280757544</v>
      </c>
      <c r="S66" s="149">
        <f t="shared" si="17"/>
        <v>2.8149999999993725E-2</v>
      </c>
      <c r="T66" s="148">
        <f t="shared" si="20"/>
        <v>1875.3979999999999</v>
      </c>
      <c r="U66" s="148">
        <f>1</f>
        <v>1</v>
      </c>
      <c r="V66" s="148">
        <f t="shared" si="16"/>
        <v>35.004528075754479</v>
      </c>
      <c r="W66" s="148">
        <f t="shared" si="10"/>
        <v>47.555124969875351</v>
      </c>
      <c r="X66" s="150"/>
      <c r="Y66" s="150"/>
      <c r="Z66" s="151"/>
      <c r="AA66" s="151"/>
      <c r="AB66" s="152"/>
      <c r="AC66" s="153">
        <f t="shared" si="11"/>
        <v>63</v>
      </c>
      <c r="AD66" s="153">
        <f t="shared" si="7"/>
        <v>55.4</v>
      </c>
      <c r="AE66" s="153">
        <f t="shared" si="12"/>
        <v>3.8</v>
      </c>
      <c r="AF66" s="156" t="s">
        <v>269</v>
      </c>
      <c r="AG66" s="157"/>
    </row>
    <row r="67" spans="1:33" s="158" customFormat="1" x14ac:dyDescent="0.25">
      <c r="A67" s="150"/>
      <c r="B67" s="154" t="s">
        <v>135</v>
      </c>
      <c r="C67" s="162">
        <v>9868116.0961000007</v>
      </c>
      <c r="D67" s="162">
        <v>787026.37520000001</v>
      </c>
      <c r="E67" s="163">
        <v>1876.6130000000001</v>
      </c>
      <c r="F67" s="165">
        <v>1220</v>
      </c>
      <c r="G67" s="155">
        <f t="shared" si="8"/>
        <v>20</v>
      </c>
      <c r="H67" s="162">
        <v>1876.6130000000001</v>
      </c>
      <c r="I67" s="147">
        <f t="shared" si="13"/>
        <v>1.7592592680555556E-3</v>
      </c>
      <c r="J67" s="147">
        <f t="shared" si="2"/>
        <v>5.5399999999999998E-2</v>
      </c>
      <c r="K67" s="147">
        <f t="shared" si="3"/>
        <v>2.4092905999999999E-3</v>
      </c>
      <c r="L67" s="147">
        <f t="shared" si="18"/>
        <v>0.73019803756987878</v>
      </c>
      <c r="M67" s="147">
        <v>150</v>
      </c>
      <c r="N67" s="147">
        <f t="shared" si="19"/>
        <v>0.20872368492064838</v>
      </c>
      <c r="O67" s="147">
        <f t="shared" si="5"/>
        <v>2.717579888230897E-2</v>
      </c>
      <c r="P67" s="147">
        <f t="shared" si="9"/>
        <v>1922.9531249698753</v>
      </c>
      <c r="Q67" s="147">
        <f t="shared" si="14"/>
        <v>1910.2209801897161</v>
      </c>
      <c r="R67" s="147">
        <f t="shared" si="15"/>
        <v>1910.1938043908337</v>
      </c>
      <c r="S67" s="149">
        <f t="shared" si="17"/>
        <v>2.599999999999909E-2</v>
      </c>
      <c r="T67" s="148">
        <f t="shared" si="20"/>
        <v>1875.6130000000001</v>
      </c>
      <c r="U67" s="148">
        <f>1</f>
        <v>1</v>
      </c>
      <c r="V67" s="148">
        <f t="shared" si="16"/>
        <v>34.580804390833691</v>
      </c>
      <c r="W67" s="148">
        <f t="shared" si="10"/>
        <v>47.340124969875205</v>
      </c>
      <c r="X67" s="150"/>
      <c r="Y67" s="150"/>
      <c r="Z67" s="151"/>
      <c r="AA67" s="151"/>
      <c r="AB67" s="152"/>
      <c r="AC67" s="153">
        <f t="shared" si="11"/>
        <v>63</v>
      </c>
      <c r="AD67" s="153">
        <f t="shared" si="7"/>
        <v>55.4</v>
      </c>
      <c r="AE67" s="153">
        <f t="shared" si="12"/>
        <v>3.8</v>
      </c>
      <c r="AF67" s="156" t="s">
        <v>269</v>
      </c>
      <c r="AG67" s="157"/>
    </row>
    <row r="68" spans="1:33" s="158" customFormat="1" x14ac:dyDescent="0.25">
      <c r="A68" s="150"/>
      <c r="B68" s="154" t="s">
        <v>136</v>
      </c>
      <c r="C68" s="162">
        <v>9868096.1599000003</v>
      </c>
      <c r="D68" s="162">
        <v>787024.77850000001</v>
      </c>
      <c r="E68" s="163">
        <v>1876.8330000000001</v>
      </c>
      <c r="F68" s="165">
        <v>1240</v>
      </c>
      <c r="G68" s="155">
        <f t="shared" si="8"/>
        <v>20</v>
      </c>
      <c r="H68" s="162">
        <v>1876.8330000000001</v>
      </c>
      <c r="I68" s="147">
        <f t="shared" si="13"/>
        <v>1.7592592680555556E-3</v>
      </c>
      <c r="J68" s="147">
        <f t="shared" si="2"/>
        <v>5.5399999999999998E-2</v>
      </c>
      <c r="K68" s="147">
        <f t="shared" si="3"/>
        <v>2.4092905999999999E-3</v>
      </c>
      <c r="L68" s="147">
        <f t="shared" si="18"/>
        <v>0.73019803756987878</v>
      </c>
      <c r="M68" s="147">
        <v>150</v>
      </c>
      <c r="N68" s="147">
        <f t="shared" si="19"/>
        <v>0.20872368492064838</v>
      </c>
      <c r="O68" s="147">
        <f t="shared" si="5"/>
        <v>2.717579888230897E-2</v>
      </c>
      <c r="P68" s="147">
        <f t="shared" si="9"/>
        <v>1922.9531249698753</v>
      </c>
      <c r="Q68" s="147">
        <f t="shared" si="14"/>
        <v>1910.0122565047955</v>
      </c>
      <c r="R68" s="147">
        <f t="shared" si="15"/>
        <v>1909.9850807059131</v>
      </c>
      <c r="S68" s="149">
        <f t="shared" ref="S68:S99" si="21">(E68-E66)/G68</f>
        <v>2.1750000000008641E-2</v>
      </c>
      <c r="T68" s="148">
        <f t="shared" si="20"/>
        <v>1875.8330000000001</v>
      </c>
      <c r="U68" s="148">
        <f>1</f>
        <v>1</v>
      </c>
      <c r="V68" s="148">
        <f t="shared" si="16"/>
        <v>34.152080705913022</v>
      </c>
      <c r="W68" s="148">
        <f t="shared" si="10"/>
        <v>47.120124969875178</v>
      </c>
      <c r="X68" s="150"/>
      <c r="Y68" s="150"/>
      <c r="Z68" s="151"/>
      <c r="AA68" s="151"/>
      <c r="AB68" s="152"/>
      <c r="AC68" s="153">
        <f t="shared" si="11"/>
        <v>63</v>
      </c>
      <c r="AD68" s="153">
        <f t="shared" si="7"/>
        <v>55.4</v>
      </c>
      <c r="AE68" s="153">
        <f t="shared" si="12"/>
        <v>3.8</v>
      </c>
      <c r="AF68" s="156" t="s">
        <v>269</v>
      </c>
      <c r="AG68" s="157"/>
    </row>
    <row r="69" spans="1:33" s="158" customFormat="1" x14ac:dyDescent="0.25">
      <c r="A69" s="150"/>
      <c r="B69" s="154" t="s">
        <v>137</v>
      </c>
      <c r="C69" s="162">
        <v>9868076.2916999999</v>
      </c>
      <c r="D69" s="162">
        <v>787022.51130000001</v>
      </c>
      <c r="E69" s="163">
        <v>1877.068</v>
      </c>
      <c r="F69" s="165">
        <v>1260</v>
      </c>
      <c r="G69" s="155">
        <f t="shared" si="8"/>
        <v>20</v>
      </c>
      <c r="H69" s="162">
        <v>1877.068</v>
      </c>
      <c r="I69" s="147">
        <f t="shared" si="13"/>
        <v>1.7592592680555556E-3</v>
      </c>
      <c r="J69" s="147">
        <f t="shared" si="2"/>
        <v>5.5399999999999998E-2</v>
      </c>
      <c r="K69" s="147">
        <f t="shared" si="3"/>
        <v>2.4092905999999999E-3</v>
      </c>
      <c r="L69" s="147">
        <f t="shared" si="18"/>
        <v>0.73019803756987878</v>
      </c>
      <c r="M69" s="147">
        <v>150</v>
      </c>
      <c r="N69" s="147">
        <f t="shared" si="19"/>
        <v>0.20872368492064838</v>
      </c>
      <c r="O69" s="147">
        <f t="shared" si="5"/>
        <v>2.717579888230897E-2</v>
      </c>
      <c r="P69" s="147">
        <f t="shared" si="9"/>
        <v>1922.9531249698753</v>
      </c>
      <c r="Q69" s="147">
        <f t="shared" si="14"/>
        <v>1909.8035328198748</v>
      </c>
      <c r="R69" s="147">
        <f t="shared" si="15"/>
        <v>1909.7763570209925</v>
      </c>
      <c r="S69" s="149">
        <f t="shared" si="21"/>
        <v>2.2749999999996363E-2</v>
      </c>
      <c r="T69" s="148">
        <f t="shared" si="20"/>
        <v>1876.068</v>
      </c>
      <c r="U69" s="148">
        <f>1</f>
        <v>1</v>
      </c>
      <c r="V69" s="148">
        <f t="shared" si="16"/>
        <v>33.70835702099248</v>
      </c>
      <c r="W69" s="148">
        <f t="shared" si="10"/>
        <v>46.885124969875278</v>
      </c>
      <c r="X69" s="150"/>
      <c r="Y69" s="150"/>
      <c r="Z69" s="151"/>
      <c r="AA69" s="151"/>
      <c r="AB69" s="152"/>
      <c r="AC69" s="153">
        <f t="shared" si="11"/>
        <v>63</v>
      </c>
      <c r="AD69" s="153">
        <f t="shared" si="7"/>
        <v>55.4</v>
      </c>
      <c r="AE69" s="153">
        <f t="shared" si="12"/>
        <v>3.8</v>
      </c>
      <c r="AF69" s="156" t="s">
        <v>269</v>
      </c>
      <c r="AG69" s="157"/>
    </row>
    <row r="70" spans="1:33" s="158" customFormat="1" x14ac:dyDescent="0.25">
      <c r="A70" s="150"/>
      <c r="B70" s="154" t="s">
        <v>138</v>
      </c>
      <c r="C70" s="162">
        <v>9868056.4410999995</v>
      </c>
      <c r="D70" s="162">
        <v>787020.07169999997</v>
      </c>
      <c r="E70" s="163">
        <v>1877.328</v>
      </c>
      <c r="F70" s="165">
        <v>1280</v>
      </c>
      <c r="G70" s="155">
        <f t="shared" si="8"/>
        <v>20</v>
      </c>
      <c r="H70" s="162">
        <v>1877.328</v>
      </c>
      <c r="I70" s="147">
        <f t="shared" si="13"/>
        <v>1.7592592680555556E-3</v>
      </c>
      <c r="J70" s="147">
        <f t="shared" si="2"/>
        <v>5.5399999999999998E-2</v>
      </c>
      <c r="K70" s="147">
        <f t="shared" ref="K70:K133" si="22">3.14*POWER(J70,2)/4</f>
        <v>2.4092905999999999E-3</v>
      </c>
      <c r="L70" s="147">
        <f t="shared" ref="L70:L101" si="23">I70/K70</f>
        <v>0.73019803756987878</v>
      </c>
      <c r="M70" s="147">
        <v>150</v>
      </c>
      <c r="N70" s="147">
        <f t="shared" ref="N70:N101" si="24">6.843*G70*POWER(L70,1.852)/(POWER(J70,1.167)*POWER(M70,1.852))</f>
        <v>0.20872368492064838</v>
      </c>
      <c r="O70" s="147">
        <f t="shared" si="5"/>
        <v>2.717579888230897E-2</v>
      </c>
      <c r="P70" s="147">
        <f t="shared" si="9"/>
        <v>1922.9531249698753</v>
      </c>
      <c r="Q70" s="147">
        <f t="shared" si="14"/>
        <v>1909.5948091349542</v>
      </c>
      <c r="R70" s="147">
        <f t="shared" si="15"/>
        <v>1909.5676333360718</v>
      </c>
      <c r="S70" s="149">
        <f t="shared" si="21"/>
        <v>2.4749999999994544E-2</v>
      </c>
      <c r="T70" s="148">
        <f t="shared" ref="T70:T101" si="25">H70-U70</f>
        <v>1876.328</v>
      </c>
      <c r="U70" s="148">
        <f>1</f>
        <v>1</v>
      </c>
      <c r="V70" s="148">
        <f t="shared" si="16"/>
        <v>33.239633336071847</v>
      </c>
      <c r="W70" s="148">
        <f t="shared" si="10"/>
        <v>46.625124969875287</v>
      </c>
      <c r="X70" s="150"/>
      <c r="Y70" s="150"/>
      <c r="Z70" s="151"/>
      <c r="AA70" s="151"/>
      <c r="AB70" s="152"/>
      <c r="AC70" s="153">
        <f t="shared" si="11"/>
        <v>63</v>
      </c>
      <c r="AD70" s="153">
        <f t="shared" si="7"/>
        <v>55.4</v>
      </c>
      <c r="AE70" s="153">
        <f t="shared" si="12"/>
        <v>3.8</v>
      </c>
      <c r="AF70" s="156" t="s">
        <v>269</v>
      </c>
      <c r="AG70" s="157"/>
    </row>
    <row r="71" spans="1:33" s="158" customFormat="1" x14ac:dyDescent="0.25">
      <c r="A71" s="150"/>
      <c r="B71" s="154" t="s">
        <v>139</v>
      </c>
      <c r="C71" s="162">
        <v>9868036.5353999995</v>
      </c>
      <c r="D71" s="162">
        <v>787018.14379999996</v>
      </c>
      <c r="E71" s="163">
        <v>1877.547</v>
      </c>
      <c r="F71" s="165">
        <v>1300</v>
      </c>
      <c r="G71" s="155">
        <f t="shared" si="8"/>
        <v>20</v>
      </c>
      <c r="H71" s="162">
        <v>1877.547</v>
      </c>
      <c r="I71" s="147">
        <f t="shared" si="13"/>
        <v>1.7592592680555556E-3</v>
      </c>
      <c r="J71" s="147">
        <f t="shared" ref="J71:J134" si="26">AD71/1000</f>
        <v>5.5399999999999998E-2</v>
      </c>
      <c r="K71" s="147">
        <f t="shared" si="22"/>
        <v>2.4092905999999999E-3</v>
      </c>
      <c r="L71" s="147">
        <f t="shared" si="23"/>
        <v>0.73019803756987878</v>
      </c>
      <c r="M71" s="147">
        <v>150</v>
      </c>
      <c r="N71" s="147">
        <f t="shared" si="24"/>
        <v>0.20872368492064838</v>
      </c>
      <c r="O71" s="147">
        <f t="shared" ref="O71:O134" si="27">POWER(L71,2)/(2*9.81)</f>
        <v>2.717579888230897E-2</v>
      </c>
      <c r="P71" s="147">
        <f t="shared" si="9"/>
        <v>1922.9531249698753</v>
      </c>
      <c r="Q71" s="147">
        <f t="shared" si="14"/>
        <v>1909.3860854500335</v>
      </c>
      <c r="R71" s="147">
        <f t="shared" si="15"/>
        <v>1909.3589096511512</v>
      </c>
      <c r="S71" s="149">
        <f t="shared" si="21"/>
        <v>2.3950000000002091E-2</v>
      </c>
      <c r="T71" s="148">
        <f t="shared" si="25"/>
        <v>1876.547</v>
      </c>
      <c r="U71" s="148">
        <f>1</f>
        <v>1</v>
      </c>
      <c r="V71" s="148">
        <f t="shared" si="16"/>
        <v>32.811909651151154</v>
      </c>
      <c r="W71" s="148">
        <f t="shared" ref="W71:W134" si="28">$P$6-T71</f>
        <v>46.406124969875236</v>
      </c>
      <c r="X71" s="150"/>
      <c r="Y71" s="150"/>
      <c r="Z71" s="151"/>
      <c r="AA71" s="151"/>
      <c r="AB71" s="152"/>
      <c r="AC71" s="153">
        <f t="shared" si="11"/>
        <v>63</v>
      </c>
      <c r="AD71" s="153">
        <f t="shared" ref="AD71:AD134" si="29">AC71-AE71*2</f>
        <v>55.4</v>
      </c>
      <c r="AE71" s="153">
        <f t="shared" si="12"/>
        <v>3.8</v>
      </c>
      <c r="AF71" s="156" t="s">
        <v>269</v>
      </c>
      <c r="AG71" s="157"/>
    </row>
    <row r="72" spans="1:33" s="158" customFormat="1" x14ac:dyDescent="0.25">
      <c r="A72" s="150"/>
      <c r="B72" s="154" t="s">
        <v>140</v>
      </c>
      <c r="C72" s="162">
        <v>9868016.6188999992</v>
      </c>
      <c r="D72" s="162">
        <v>787016.31889999995</v>
      </c>
      <c r="E72" s="163">
        <v>1877.752</v>
      </c>
      <c r="F72" s="165">
        <v>1320</v>
      </c>
      <c r="G72" s="155">
        <f t="shared" ref="G72:G135" si="30">F72-F71</f>
        <v>20</v>
      </c>
      <c r="H72" s="162">
        <v>1877.752</v>
      </c>
      <c r="I72" s="147">
        <f t="shared" si="13"/>
        <v>1.7592592680555556E-3</v>
      </c>
      <c r="J72" s="147">
        <f t="shared" si="26"/>
        <v>5.5399999999999998E-2</v>
      </c>
      <c r="K72" s="147">
        <f t="shared" si="22"/>
        <v>2.4092905999999999E-3</v>
      </c>
      <c r="L72" s="147">
        <f t="shared" si="23"/>
        <v>0.73019803756987878</v>
      </c>
      <c r="M72" s="147">
        <v>150</v>
      </c>
      <c r="N72" s="147">
        <f t="shared" si="24"/>
        <v>0.20872368492064838</v>
      </c>
      <c r="O72" s="147">
        <f t="shared" si="27"/>
        <v>2.717579888230897E-2</v>
      </c>
      <c r="P72" s="147">
        <f t="shared" ref="P72:P135" si="31">P71</f>
        <v>1922.9531249698753</v>
      </c>
      <c r="Q72" s="147">
        <f t="shared" si="14"/>
        <v>1909.1773617651129</v>
      </c>
      <c r="R72" s="147">
        <f t="shared" si="15"/>
        <v>1909.1501859662305</v>
      </c>
      <c r="S72" s="149">
        <f t="shared" si="21"/>
        <v>2.1199999999998907E-2</v>
      </c>
      <c r="T72" s="148">
        <f t="shared" si="25"/>
        <v>1876.752</v>
      </c>
      <c r="U72" s="148">
        <f>1</f>
        <v>1</v>
      </c>
      <c r="V72" s="148">
        <f t="shared" si="16"/>
        <v>32.398185966230585</v>
      </c>
      <c r="W72" s="148">
        <f t="shared" si="28"/>
        <v>46.201124969875309</v>
      </c>
      <c r="X72" s="150"/>
      <c r="Y72" s="150"/>
      <c r="Z72" s="151"/>
      <c r="AA72" s="151"/>
      <c r="AB72" s="152"/>
      <c r="AC72" s="153">
        <f t="shared" ref="AC72:AC135" si="32">AC71</f>
        <v>63</v>
      </c>
      <c r="AD72" s="153">
        <f t="shared" si="29"/>
        <v>55.4</v>
      </c>
      <c r="AE72" s="153">
        <f t="shared" ref="AE72:AE135" si="33">AE71</f>
        <v>3.8</v>
      </c>
      <c r="AF72" s="156" t="s">
        <v>269</v>
      </c>
      <c r="AG72" s="157"/>
    </row>
    <row r="73" spans="1:33" s="158" customFormat="1" x14ac:dyDescent="0.25">
      <c r="A73" s="150"/>
      <c r="B73" s="154" t="s">
        <v>141</v>
      </c>
      <c r="C73" s="162">
        <v>9867996.6963</v>
      </c>
      <c r="D73" s="162">
        <v>787014.56039999996</v>
      </c>
      <c r="E73" s="163">
        <v>1877.925</v>
      </c>
      <c r="F73" s="165">
        <v>1340</v>
      </c>
      <c r="G73" s="155">
        <f t="shared" si="30"/>
        <v>20</v>
      </c>
      <c r="H73" s="162">
        <v>1877.925</v>
      </c>
      <c r="I73" s="147">
        <f t="shared" ref="I73:I136" si="34">I72-X72</f>
        <v>1.7592592680555556E-3</v>
      </c>
      <c r="J73" s="147">
        <f t="shared" si="26"/>
        <v>5.5399999999999998E-2</v>
      </c>
      <c r="K73" s="147">
        <f t="shared" si="22"/>
        <v>2.4092905999999999E-3</v>
      </c>
      <c r="L73" s="147">
        <f t="shared" si="23"/>
        <v>0.73019803756987878</v>
      </c>
      <c r="M73" s="147">
        <v>150</v>
      </c>
      <c r="N73" s="147">
        <f t="shared" si="24"/>
        <v>0.20872368492064838</v>
      </c>
      <c r="O73" s="147">
        <f t="shared" si="27"/>
        <v>2.717579888230897E-2</v>
      </c>
      <c r="P73" s="147">
        <f t="shared" si="31"/>
        <v>1922.9531249698753</v>
      </c>
      <c r="Q73" s="147">
        <f t="shared" ref="Q73:Q136" si="35">Q72-N73</f>
        <v>1908.9686380801922</v>
      </c>
      <c r="R73" s="147">
        <f t="shared" ref="R73:R136" si="36">Q73-O73</f>
        <v>1908.9414622813099</v>
      </c>
      <c r="S73" s="149">
        <f t="shared" si="21"/>
        <v>1.8899999999996454E-2</v>
      </c>
      <c r="T73" s="148">
        <f t="shared" si="25"/>
        <v>1876.925</v>
      </c>
      <c r="U73" s="148">
        <f>1</f>
        <v>1</v>
      </c>
      <c r="V73" s="148">
        <f t="shared" ref="V73:V136" si="37">R73-T73</f>
        <v>32.016462281309941</v>
      </c>
      <c r="W73" s="148">
        <f t="shared" si="28"/>
        <v>46.028124969875307</v>
      </c>
      <c r="X73" s="150"/>
      <c r="Y73" s="150"/>
      <c r="Z73" s="151"/>
      <c r="AA73" s="151"/>
      <c r="AB73" s="152"/>
      <c r="AC73" s="153">
        <f t="shared" si="32"/>
        <v>63</v>
      </c>
      <c r="AD73" s="153">
        <f t="shared" si="29"/>
        <v>55.4</v>
      </c>
      <c r="AE73" s="153">
        <f t="shared" si="33"/>
        <v>3.8</v>
      </c>
      <c r="AF73" s="156" t="s">
        <v>269</v>
      </c>
      <c r="AG73" s="157"/>
    </row>
    <row r="74" spans="1:33" s="158" customFormat="1" x14ac:dyDescent="0.25">
      <c r="A74" s="150"/>
      <c r="B74" s="154" t="s">
        <v>142</v>
      </c>
      <c r="C74" s="162">
        <v>9867976.7717000004</v>
      </c>
      <c r="D74" s="162">
        <v>787012.82590000005</v>
      </c>
      <c r="E74" s="163">
        <v>1878.105</v>
      </c>
      <c r="F74" s="165">
        <v>1360</v>
      </c>
      <c r="G74" s="155">
        <f t="shared" si="30"/>
        <v>20</v>
      </c>
      <c r="H74" s="162">
        <v>1878.105</v>
      </c>
      <c r="I74" s="147">
        <f t="shared" si="34"/>
        <v>1.7592592680555556E-3</v>
      </c>
      <c r="J74" s="147">
        <f t="shared" si="26"/>
        <v>5.5399999999999998E-2</v>
      </c>
      <c r="K74" s="147">
        <f t="shared" si="22"/>
        <v>2.4092905999999999E-3</v>
      </c>
      <c r="L74" s="147">
        <f t="shared" si="23"/>
        <v>0.73019803756987878</v>
      </c>
      <c r="M74" s="147">
        <v>150</v>
      </c>
      <c r="N74" s="147">
        <f t="shared" si="24"/>
        <v>0.20872368492064838</v>
      </c>
      <c r="O74" s="147">
        <f t="shared" si="27"/>
        <v>2.717579888230897E-2</v>
      </c>
      <c r="P74" s="147">
        <f t="shared" si="31"/>
        <v>1922.9531249698753</v>
      </c>
      <c r="Q74" s="147">
        <f t="shared" si="35"/>
        <v>1908.7599143952716</v>
      </c>
      <c r="R74" s="147">
        <f t="shared" si="36"/>
        <v>1908.7327385963893</v>
      </c>
      <c r="S74" s="149">
        <f t="shared" si="21"/>
        <v>1.7650000000003274E-2</v>
      </c>
      <c r="T74" s="148">
        <f t="shared" si="25"/>
        <v>1877.105</v>
      </c>
      <c r="U74" s="148">
        <f>1</f>
        <v>1</v>
      </c>
      <c r="V74" s="148">
        <f t="shared" si="37"/>
        <v>31.627738596389236</v>
      </c>
      <c r="W74" s="148">
        <f t="shared" si="28"/>
        <v>45.848124969875244</v>
      </c>
      <c r="X74" s="150"/>
      <c r="Y74" s="150"/>
      <c r="Z74" s="151"/>
      <c r="AA74" s="151"/>
      <c r="AB74" s="152"/>
      <c r="AC74" s="153">
        <f t="shared" si="32"/>
        <v>63</v>
      </c>
      <c r="AD74" s="153">
        <f t="shared" si="29"/>
        <v>55.4</v>
      </c>
      <c r="AE74" s="153">
        <f t="shared" si="33"/>
        <v>3.8</v>
      </c>
      <c r="AF74" s="156" t="s">
        <v>269</v>
      </c>
      <c r="AG74" s="157"/>
    </row>
    <row r="75" spans="1:33" s="158" customFormat="1" x14ac:dyDescent="0.25">
      <c r="A75" s="150"/>
      <c r="B75" s="154" t="s">
        <v>143</v>
      </c>
      <c r="C75" s="162">
        <v>9867956.8441000003</v>
      </c>
      <c r="D75" s="162">
        <v>787011.12549999997</v>
      </c>
      <c r="E75" s="163">
        <v>1878.325</v>
      </c>
      <c r="F75" s="165">
        <v>1380</v>
      </c>
      <c r="G75" s="155">
        <f t="shared" si="30"/>
        <v>20</v>
      </c>
      <c r="H75" s="162">
        <v>1878.325</v>
      </c>
      <c r="I75" s="147">
        <f t="shared" si="34"/>
        <v>1.7592592680555556E-3</v>
      </c>
      <c r="J75" s="147">
        <f t="shared" si="26"/>
        <v>5.5399999999999998E-2</v>
      </c>
      <c r="K75" s="147">
        <f t="shared" si="22"/>
        <v>2.4092905999999999E-3</v>
      </c>
      <c r="L75" s="147">
        <f t="shared" si="23"/>
        <v>0.73019803756987878</v>
      </c>
      <c r="M75" s="147">
        <v>150</v>
      </c>
      <c r="N75" s="147">
        <f t="shared" si="24"/>
        <v>0.20872368492064838</v>
      </c>
      <c r="O75" s="147">
        <f t="shared" si="27"/>
        <v>2.717579888230897E-2</v>
      </c>
      <c r="P75" s="147">
        <f t="shared" si="31"/>
        <v>1922.9531249698753</v>
      </c>
      <c r="Q75" s="147">
        <f t="shared" si="35"/>
        <v>1908.551190710351</v>
      </c>
      <c r="R75" s="147">
        <f t="shared" si="36"/>
        <v>1908.5240149114686</v>
      </c>
      <c r="S75" s="149">
        <f t="shared" si="21"/>
        <v>2.0000000000004549E-2</v>
      </c>
      <c r="T75" s="148">
        <f t="shared" si="25"/>
        <v>1877.325</v>
      </c>
      <c r="U75" s="148">
        <f>1</f>
        <v>1</v>
      </c>
      <c r="V75" s="148">
        <f t="shared" si="37"/>
        <v>31.199014911468566</v>
      </c>
      <c r="W75" s="148">
        <f t="shared" si="28"/>
        <v>45.628124969875216</v>
      </c>
      <c r="X75" s="150"/>
      <c r="Y75" s="150"/>
      <c r="Z75" s="151"/>
      <c r="AA75" s="151"/>
      <c r="AB75" s="152"/>
      <c r="AC75" s="153">
        <f t="shared" si="32"/>
        <v>63</v>
      </c>
      <c r="AD75" s="153">
        <f t="shared" si="29"/>
        <v>55.4</v>
      </c>
      <c r="AE75" s="153">
        <f t="shared" si="33"/>
        <v>3.8</v>
      </c>
      <c r="AF75" s="156" t="s">
        <v>269</v>
      </c>
      <c r="AG75" s="157"/>
    </row>
    <row r="76" spans="1:33" s="158" customFormat="1" x14ac:dyDescent="0.25">
      <c r="A76" s="150"/>
      <c r="B76" s="154" t="s">
        <v>144</v>
      </c>
      <c r="C76" s="162">
        <v>9867937.0648999996</v>
      </c>
      <c r="D76" s="162">
        <v>787013.56570000004</v>
      </c>
      <c r="E76" s="163">
        <v>1878.432</v>
      </c>
      <c r="F76" s="165">
        <v>1400</v>
      </c>
      <c r="G76" s="155">
        <f t="shared" si="30"/>
        <v>20</v>
      </c>
      <c r="H76" s="162">
        <v>1878.432</v>
      </c>
      <c r="I76" s="147">
        <f t="shared" si="34"/>
        <v>1.7592592680555556E-3</v>
      </c>
      <c r="J76" s="147">
        <f t="shared" si="26"/>
        <v>5.5399999999999998E-2</v>
      </c>
      <c r="K76" s="147">
        <f t="shared" si="22"/>
        <v>2.4092905999999999E-3</v>
      </c>
      <c r="L76" s="147">
        <f t="shared" si="23"/>
        <v>0.73019803756987878</v>
      </c>
      <c r="M76" s="147">
        <v>150</v>
      </c>
      <c r="N76" s="147">
        <f t="shared" si="24"/>
        <v>0.20872368492064838</v>
      </c>
      <c r="O76" s="147">
        <f t="shared" si="27"/>
        <v>2.717579888230897E-2</v>
      </c>
      <c r="P76" s="147">
        <f t="shared" si="31"/>
        <v>1922.9531249698753</v>
      </c>
      <c r="Q76" s="147">
        <f t="shared" si="35"/>
        <v>1908.3424670254303</v>
      </c>
      <c r="R76" s="147">
        <f t="shared" si="36"/>
        <v>1908.315291226548</v>
      </c>
      <c r="S76" s="149">
        <f t="shared" si="21"/>
        <v>1.634999999999991E-2</v>
      </c>
      <c r="T76" s="148">
        <f t="shared" si="25"/>
        <v>1877.432</v>
      </c>
      <c r="U76" s="148">
        <f>1</f>
        <v>1</v>
      </c>
      <c r="V76" s="148">
        <f t="shared" si="37"/>
        <v>30.883291226547954</v>
      </c>
      <c r="W76" s="148">
        <f t="shared" si="28"/>
        <v>45.521124969875245</v>
      </c>
      <c r="X76" s="150"/>
      <c r="Y76" s="150"/>
      <c r="Z76" s="151"/>
      <c r="AA76" s="151"/>
      <c r="AB76" s="152"/>
      <c r="AC76" s="153">
        <f t="shared" si="32"/>
        <v>63</v>
      </c>
      <c r="AD76" s="153">
        <f t="shared" si="29"/>
        <v>55.4</v>
      </c>
      <c r="AE76" s="153">
        <f t="shared" si="33"/>
        <v>3.8</v>
      </c>
      <c r="AF76" s="156" t="s">
        <v>269</v>
      </c>
      <c r="AG76" s="157"/>
    </row>
    <row r="77" spans="1:33" s="158" customFormat="1" x14ac:dyDescent="0.25">
      <c r="A77" s="150"/>
      <c r="B77" s="154" t="s">
        <v>145</v>
      </c>
      <c r="C77" s="162">
        <v>9867917.5155999996</v>
      </c>
      <c r="D77" s="162">
        <v>787017.6274</v>
      </c>
      <c r="E77" s="163">
        <v>1878.519</v>
      </c>
      <c r="F77" s="165">
        <v>1420</v>
      </c>
      <c r="G77" s="155">
        <f t="shared" si="30"/>
        <v>20</v>
      </c>
      <c r="H77" s="162">
        <v>1878.519</v>
      </c>
      <c r="I77" s="147">
        <f t="shared" si="34"/>
        <v>1.7592592680555556E-3</v>
      </c>
      <c r="J77" s="147">
        <f t="shared" si="26"/>
        <v>5.5399999999999998E-2</v>
      </c>
      <c r="K77" s="147">
        <f t="shared" si="22"/>
        <v>2.4092905999999999E-3</v>
      </c>
      <c r="L77" s="147">
        <f t="shared" si="23"/>
        <v>0.73019803756987878</v>
      </c>
      <c r="M77" s="147">
        <v>150</v>
      </c>
      <c r="N77" s="147">
        <f t="shared" si="24"/>
        <v>0.20872368492064838</v>
      </c>
      <c r="O77" s="147">
        <f t="shared" si="27"/>
        <v>2.717579888230897E-2</v>
      </c>
      <c r="P77" s="147">
        <f t="shared" si="31"/>
        <v>1922.9531249698753</v>
      </c>
      <c r="Q77" s="147">
        <f t="shared" si="35"/>
        <v>1908.1337433405097</v>
      </c>
      <c r="R77" s="147">
        <f t="shared" si="36"/>
        <v>1908.1065675416273</v>
      </c>
      <c r="S77" s="149">
        <f t="shared" si="21"/>
        <v>9.6999999999979984E-3</v>
      </c>
      <c r="T77" s="148">
        <f t="shared" si="25"/>
        <v>1877.519</v>
      </c>
      <c r="U77" s="148">
        <f>1</f>
        <v>1</v>
      </c>
      <c r="V77" s="148">
        <f t="shared" si="37"/>
        <v>30.587567541627322</v>
      </c>
      <c r="W77" s="148">
        <f t="shared" si="28"/>
        <v>45.434124969875256</v>
      </c>
      <c r="X77" s="150"/>
      <c r="Y77" s="150"/>
      <c r="Z77" s="151"/>
      <c r="AA77" s="151"/>
      <c r="AB77" s="152"/>
      <c r="AC77" s="153">
        <f t="shared" si="32"/>
        <v>63</v>
      </c>
      <c r="AD77" s="153">
        <f t="shared" si="29"/>
        <v>55.4</v>
      </c>
      <c r="AE77" s="153">
        <f t="shared" si="33"/>
        <v>3.8</v>
      </c>
      <c r="AF77" s="156" t="s">
        <v>269</v>
      </c>
      <c r="AG77" s="157"/>
    </row>
    <row r="78" spans="1:33" s="158" customFormat="1" x14ac:dyDescent="0.25">
      <c r="A78" s="150"/>
      <c r="B78" s="154" t="s">
        <v>146</v>
      </c>
      <c r="C78" s="162">
        <v>9867898.3739</v>
      </c>
      <c r="D78" s="162">
        <v>787023.42330000002</v>
      </c>
      <c r="E78" s="163">
        <v>1878.5889999999999</v>
      </c>
      <c r="F78" s="165">
        <v>1440</v>
      </c>
      <c r="G78" s="155">
        <f t="shared" si="30"/>
        <v>20</v>
      </c>
      <c r="H78" s="162">
        <v>1878.5889999999999</v>
      </c>
      <c r="I78" s="147">
        <f t="shared" si="34"/>
        <v>1.7592592680555556E-3</v>
      </c>
      <c r="J78" s="147">
        <f t="shared" si="26"/>
        <v>5.5399999999999998E-2</v>
      </c>
      <c r="K78" s="147">
        <f t="shared" si="22"/>
        <v>2.4092905999999999E-3</v>
      </c>
      <c r="L78" s="147">
        <f t="shared" si="23"/>
        <v>0.73019803756987878</v>
      </c>
      <c r="M78" s="147">
        <v>150</v>
      </c>
      <c r="N78" s="147">
        <f t="shared" si="24"/>
        <v>0.20872368492064838</v>
      </c>
      <c r="O78" s="147">
        <f t="shared" si="27"/>
        <v>2.717579888230897E-2</v>
      </c>
      <c r="P78" s="147">
        <f t="shared" si="31"/>
        <v>1922.9531249698753</v>
      </c>
      <c r="Q78" s="147">
        <f t="shared" si="35"/>
        <v>1907.925019655589</v>
      </c>
      <c r="R78" s="147">
        <f t="shared" si="36"/>
        <v>1907.8978438567067</v>
      </c>
      <c r="S78" s="149">
        <f t="shared" si="21"/>
        <v>7.8499999999962714E-3</v>
      </c>
      <c r="T78" s="148">
        <f t="shared" si="25"/>
        <v>1877.5889999999999</v>
      </c>
      <c r="U78" s="148">
        <f>1</f>
        <v>1</v>
      </c>
      <c r="V78" s="148">
        <f t="shared" si="37"/>
        <v>30.308843856706744</v>
      </c>
      <c r="W78" s="148">
        <f t="shared" si="28"/>
        <v>45.36412496987532</v>
      </c>
      <c r="X78" s="150"/>
      <c r="Y78" s="150"/>
      <c r="Z78" s="151"/>
      <c r="AA78" s="151"/>
      <c r="AB78" s="152"/>
      <c r="AC78" s="153">
        <f t="shared" si="32"/>
        <v>63</v>
      </c>
      <c r="AD78" s="153">
        <f t="shared" si="29"/>
        <v>55.4</v>
      </c>
      <c r="AE78" s="153">
        <f t="shared" si="33"/>
        <v>3.8</v>
      </c>
      <c r="AF78" s="156" t="s">
        <v>269</v>
      </c>
      <c r="AG78" s="157"/>
    </row>
    <row r="79" spans="1:33" s="158" customFormat="1" x14ac:dyDescent="0.25">
      <c r="A79" s="150"/>
      <c r="B79" s="154" t="s">
        <v>147</v>
      </c>
      <c r="C79" s="162">
        <v>9867879.5286999997</v>
      </c>
      <c r="D79" s="162">
        <v>787030.09369999997</v>
      </c>
      <c r="E79" s="163">
        <v>1878.6690000000001</v>
      </c>
      <c r="F79" s="165">
        <v>1460</v>
      </c>
      <c r="G79" s="155">
        <f t="shared" si="30"/>
        <v>20</v>
      </c>
      <c r="H79" s="162">
        <v>1878.6690000000001</v>
      </c>
      <c r="I79" s="147">
        <f t="shared" si="34"/>
        <v>1.7592592680555556E-3</v>
      </c>
      <c r="J79" s="147">
        <f t="shared" si="26"/>
        <v>5.5399999999999998E-2</v>
      </c>
      <c r="K79" s="147">
        <f t="shared" si="22"/>
        <v>2.4092905999999999E-3</v>
      </c>
      <c r="L79" s="147">
        <f t="shared" si="23"/>
        <v>0.73019803756987878</v>
      </c>
      <c r="M79" s="147">
        <v>150</v>
      </c>
      <c r="N79" s="147">
        <f t="shared" si="24"/>
        <v>0.20872368492064838</v>
      </c>
      <c r="O79" s="147">
        <f t="shared" si="27"/>
        <v>2.717579888230897E-2</v>
      </c>
      <c r="P79" s="147">
        <f t="shared" si="31"/>
        <v>1922.9531249698753</v>
      </c>
      <c r="Q79" s="147">
        <f t="shared" si="35"/>
        <v>1907.7162959706684</v>
      </c>
      <c r="R79" s="147">
        <f t="shared" si="36"/>
        <v>1907.689120171786</v>
      </c>
      <c r="S79" s="149">
        <f t="shared" si="21"/>
        <v>7.5000000000045473E-3</v>
      </c>
      <c r="T79" s="148">
        <f t="shared" si="25"/>
        <v>1877.6690000000001</v>
      </c>
      <c r="U79" s="148">
        <f>1</f>
        <v>1</v>
      </c>
      <c r="V79" s="148">
        <f t="shared" si="37"/>
        <v>30.020120171785948</v>
      </c>
      <c r="W79" s="148">
        <f t="shared" si="28"/>
        <v>45.284124969875165</v>
      </c>
      <c r="X79" s="150"/>
      <c r="Y79" s="150"/>
      <c r="Z79" s="151"/>
      <c r="AA79" s="151"/>
      <c r="AB79" s="152"/>
      <c r="AC79" s="153">
        <f t="shared" si="32"/>
        <v>63</v>
      </c>
      <c r="AD79" s="153">
        <f t="shared" si="29"/>
        <v>55.4</v>
      </c>
      <c r="AE79" s="153">
        <f t="shared" si="33"/>
        <v>3.8</v>
      </c>
      <c r="AF79" s="156" t="s">
        <v>269</v>
      </c>
      <c r="AG79" s="157"/>
    </row>
    <row r="80" spans="1:33" s="158" customFormat="1" x14ac:dyDescent="0.25">
      <c r="A80" s="150"/>
      <c r="B80" s="154" t="s">
        <v>148</v>
      </c>
      <c r="C80" s="162">
        <v>9867860.8158999998</v>
      </c>
      <c r="D80" s="162">
        <v>787037.15269999998</v>
      </c>
      <c r="E80" s="163">
        <v>1878.7529999999999</v>
      </c>
      <c r="F80" s="165">
        <v>1480</v>
      </c>
      <c r="G80" s="155">
        <f t="shared" si="30"/>
        <v>20</v>
      </c>
      <c r="H80" s="162">
        <v>1878.7529999999999</v>
      </c>
      <c r="I80" s="147">
        <f t="shared" si="34"/>
        <v>1.7592592680555556E-3</v>
      </c>
      <c r="J80" s="147">
        <f t="shared" si="26"/>
        <v>5.5399999999999998E-2</v>
      </c>
      <c r="K80" s="147">
        <f t="shared" si="22"/>
        <v>2.4092905999999999E-3</v>
      </c>
      <c r="L80" s="147">
        <f t="shared" si="23"/>
        <v>0.73019803756987878</v>
      </c>
      <c r="M80" s="147">
        <v>150</v>
      </c>
      <c r="N80" s="147">
        <f t="shared" si="24"/>
        <v>0.20872368492064838</v>
      </c>
      <c r="O80" s="147">
        <f t="shared" si="27"/>
        <v>2.717579888230897E-2</v>
      </c>
      <c r="P80" s="147">
        <f t="shared" si="31"/>
        <v>1922.9531249698753</v>
      </c>
      <c r="Q80" s="147">
        <f t="shared" si="35"/>
        <v>1907.5075722857478</v>
      </c>
      <c r="R80" s="147">
        <f t="shared" si="36"/>
        <v>1907.4803964868654</v>
      </c>
      <c r="S80" s="149">
        <f t="shared" si="21"/>
        <v>8.199999999999364E-3</v>
      </c>
      <c r="T80" s="148">
        <f t="shared" si="25"/>
        <v>1877.7529999999999</v>
      </c>
      <c r="U80" s="148">
        <f>1</f>
        <v>1</v>
      </c>
      <c r="V80" s="148">
        <f t="shared" si="37"/>
        <v>29.727396486865473</v>
      </c>
      <c r="W80" s="148">
        <f t="shared" si="28"/>
        <v>45.200124969875333</v>
      </c>
      <c r="X80" s="150"/>
      <c r="Y80" s="150"/>
      <c r="Z80" s="151"/>
      <c r="AA80" s="151"/>
      <c r="AB80" s="152"/>
      <c r="AC80" s="153">
        <f t="shared" si="32"/>
        <v>63</v>
      </c>
      <c r="AD80" s="153">
        <f t="shared" si="29"/>
        <v>55.4</v>
      </c>
      <c r="AE80" s="153">
        <f t="shared" si="33"/>
        <v>3.8</v>
      </c>
      <c r="AF80" s="156" t="s">
        <v>269</v>
      </c>
      <c r="AG80" s="157"/>
    </row>
    <row r="81" spans="1:33" s="158" customFormat="1" x14ac:dyDescent="0.25">
      <c r="A81" s="150"/>
      <c r="B81" s="154" t="s">
        <v>149</v>
      </c>
      <c r="C81" s="162">
        <v>9867841.5833000001</v>
      </c>
      <c r="D81" s="162">
        <v>787042.59739999997</v>
      </c>
      <c r="E81" s="163">
        <v>1878.876</v>
      </c>
      <c r="F81" s="165">
        <v>1500</v>
      </c>
      <c r="G81" s="155">
        <f t="shared" si="30"/>
        <v>20</v>
      </c>
      <c r="H81" s="162">
        <v>1878.876</v>
      </c>
      <c r="I81" s="147">
        <f t="shared" si="34"/>
        <v>1.7592592680555556E-3</v>
      </c>
      <c r="J81" s="147">
        <f t="shared" si="26"/>
        <v>5.5399999999999998E-2</v>
      </c>
      <c r="K81" s="147">
        <f t="shared" si="22"/>
        <v>2.4092905999999999E-3</v>
      </c>
      <c r="L81" s="147">
        <f t="shared" si="23"/>
        <v>0.73019803756987878</v>
      </c>
      <c r="M81" s="147">
        <v>150</v>
      </c>
      <c r="N81" s="147">
        <f t="shared" si="24"/>
        <v>0.20872368492064838</v>
      </c>
      <c r="O81" s="147">
        <f t="shared" si="27"/>
        <v>2.717579888230897E-2</v>
      </c>
      <c r="P81" s="147">
        <f t="shared" si="31"/>
        <v>1922.9531249698753</v>
      </c>
      <c r="Q81" s="147">
        <f t="shared" si="35"/>
        <v>1907.2988486008271</v>
      </c>
      <c r="R81" s="147">
        <f t="shared" si="36"/>
        <v>1907.2716728019448</v>
      </c>
      <c r="S81" s="149">
        <f t="shared" si="21"/>
        <v>1.0349999999993998E-2</v>
      </c>
      <c r="T81" s="148">
        <f t="shared" si="25"/>
        <v>1877.876</v>
      </c>
      <c r="U81" s="148">
        <f>1</f>
        <v>1</v>
      </c>
      <c r="V81" s="148">
        <f t="shared" si="37"/>
        <v>29.395672801944784</v>
      </c>
      <c r="W81" s="148">
        <f t="shared" si="28"/>
        <v>45.077124969875285</v>
      </c>
      <c r="X81" s="150"/>
      <c r="Y81" s="150"/>
      <c r="Z81" s="151"/>
      <c r="AA81" s="151"/>
      <c r="AB81" s="152"/>
      <c r="AC81" s="153">
        <f t="shared" si="32"/>
        <v>63</v>
      </c>
      <c r="AD81" s="153">
        <f t="shared" si="29"/>
        <v>55.4</v>
      </c>
      <c r="AE81" s="153">
        <f t="shared" si="33"/>
        <v>3.8</v>
      </c>
      <c r="AF81" s="156" t="s">
        <v>269</v>
      </c>
      <c r="AG81" s="157"/>
    </row>
    <row r="82" spans="1:33" s="158" customFormat="1" x14ac:dyDescent="0.25">
      <c r="A82" s="150"/>
      <c r="B82" s="154" t="s">
        <v>150</v>
      </c>
      <c r="C82" s="162">
        <v>9867822.2674000002</v>
      </c>
      <c r="D82" s="162">
        <v>787047.78189999994</v>
      </c>
      <c r="E82" s="163">
        <v>1879.0029999999999</v>
      </c>
      <c r="F82" s="165">
        <v>1520</v>
      </c>
      <c r="G82" s="155">
        <f t="shared" si="30"/>
        <v>20</v>
      </c>
      <c r="H82" s="162">
        <v>1879.0029999999999</v>
      </c>
      <c r="I82" s="147">
        <f t="shared" si="34"/>
        <v>1.7592592680555556E-3</v>
      </c>
      <c r="J82" s="147">
        <f t="shared" si="26"/>
        <v>5.5399999999999998E-2</v>
      </c>
      <c r="K82" s="147">
        <f t="shared" si="22"/>
        <v>2.4092905999999999E-3</v>
      </c>
      <c r="L82" s="147">
        <f t="shared" si="23"/>
        <v>0.73019803756987878</v>
      </c>
      <c r="M82" s="147">
        <v>150</v>
      </c>
      <c r="N82" s="147">
        <f t="shared" si="24"/>
        <v>0.20872368492064838</v>
      </c>
      <c r="O82" s="147">
        <f t="shared" si="27"/>
        <v>2.717579888230897E-2</v>
      </c>
      <c r="P82" s="147">
        <f t="shared" si="31"/>
        <v>1922.9531249698753</v>
      </c>
      <c r="Q82" s="147">
        <f t="shared" si="35"/>
        <v>1907.0901249159065</v>
      </c>
      <c r="R82" s="147">
        <f t="shared" si="36"/>
        <v>1907.0629491170241</v>
      </c>
      <c r="S82" s="149">
        <f t="shared" si="21"/>
        <v>1.2500000000000001E-2</v>
      </c>
      <c r="T82" s="148">
        <f t="shared" si="25"/>
        <v>1878.0029999999999</v>
      </c>
      <c r="U82" s="148">
        <f>1</f>
        <v>1</v>
      </c>
      <c r="V82" s="148">
        <f t="shared" si="37"/>
        <v>29.059949117024189</v>
      </c>
      <c r="W82" s="148">
        <f t="shared" si="28"/>
        <v>44.950124969875333</v>
      </c>
      <c r="X82" s="150"/>
      <c r="Y82" s="150"/>
      <c r="Z82" s="151"/>
      <c r="AA82" s="151"/>
      <c r="AB82" s="152"/>
      <c r="AC82" s="153">
        <f t="shared" si="32"/>
        <v>63</v>
      </c>
      <c r="AD82" s="153">
        <f t="shared" si="29"/>
        <v>55.4</v>
      </c>
      <c r="AE82" s="153">
        <f t="shared" si="33"/>
        <v>3.8</v>
      </c>
      <c r="AF82" s="156" t="s">
        <v>269</v>
      </c>
      <c r="AG82" s="157"/>
    </row>
    <row r="83" spans="1:33" s="158" customFormat="1" x14ac:dyDescent="0.25">
      <c r="A83" s="150"/>
      <c r="B83" s="154" t="s">
        <v>151</v>
      </c>
      <c r="C83" s="162">
        <v>9867803.1677999999</v>
      </c>
      <c r="D83" s="162">
        <v>787053.71519999998</v>
      </c>
      <c r="E83" s="163">
        <v>1879.077</v>
      </c>
      <c r="F83" s="165">
        <v>1540</v>
      </c>
      <c r="G83" s="155">
        <f t="shared" si="30"/>
        <v>20</v>
      </c>
      <c r="H83" s="162">
        <v>1879.077</v>
      </c>
      <c r="I83" s="147">
        <f t="shared" si="34"/>
        <v>1.7592592680555556E-3</v>
      </c>
      <c r="J83" s="147">
        <f t="shared" si="26"/>
        <v>5.5399999999999998E-2</v>
      </c>
      <c r="K83" s="147">
        <f t="shared" si="22"/>
        <v>2.4092905999999999E-3</v>
      </c>
      <c r="L83" s="147">
        <f t="shared" si="23"/>
        <v>0.73019803756987878</v>
      </c>
      <c r="M83" s="147">
        <v>150</v>
      </c>
      <c r="N83" s="147">
        <f t="shared" si="24"/>
        <v>0.20872368492064838</v>
      </c>
      <c r="O83" s="147">
        <f t="shared" si="27"/>
        <v>2.717579888230897E-2</v>
      </c>
      <c r="P83" s="147">
        <f t="shared" si="31"/>
        <v>1922.9531249698753</v>
      </c>
      <c r="Q83" s="147">
        <f t="shared" si="35"/>
        <v>1906.8814012309858</v>
      </c>
      <c r="R83" s="147">
        <f t="shared" si="36"/>
        <v>1906.8542254321035</v>
      </c>
      <c r="S83" s="149">
        <f t="shared" si="21"/>
        <v>1.0050000000001091E-2</v>
      </c>
      <c r="T83" s="148">
        <f t="shared" si="25"/>
        <v>1878.077</v>
      </c>
      <c r="U83" s="148">
        <f>1</f>
        <v>1</v>
      </c>
      <c r="V83" s="148">
        <f t="shared" si="37"/>
        <v>28.777225432103478</v>
      </c>
      <c r="W83" s="148">
        <f t="shared" si="28"/>
        <v>44.876124969875264</v>
      </c>
      <c r="X83" s="150"/>
      <c r="Y83" s="150"/>
      <c r="Z83" s="151"/>
      <c r="AA83" s="151"/>
      <c r="AB83" s="152"/>
      <c r="AC83" s="153">
        <f t="shared" si="32"/>
        <v>63</v>
      </c>
      <c r="AD83" s="153">
        <f t="shared" si="29"/>
        <v>55.4</v>
      </c>
      <c r="AE83" s="153">
        <f t="shared" si="33"/>
        <v>3.8</v>
      </c>
      <c r="AF83" s="156" t="s">
        <v>269</v>
      </c>
      <c r="AG83" s="157"/>
    </row>
    <row r="84" spans="1:33" s="158" customFormat="1" x14ac:dyDescent="0.25">
      <c r="A84" s="150"/>
      <c r="B84" s="154" t="s">
        <v>152</v>
      </c>
      <c r="C84" s="162">
        <v>9867783.9945999999</v>
      </c>
      <c r="D84" s="162">
        <v>787059.32909999997</v>
      </c>
      <c r="E84" s="163">
        <v>1879.153</v>
      </c>
      <c r="F84" s="165">
        <v>1560</v>
      </c>
      <c r="G84" s="155">
        <f t="shared" si="30"/>
        <v>20</v>
      </c>
      <c r="H84" s="162">
        <v>1879.153</v>
      </c>
      <c r="I84" s="147">
        <f t="shared" si="34"/>
        <v>1.7592592680555556E-3</v>
      </c>
      <c r="J84" s="147">
        <f t="shared" si="26"/>
        <v>5.5399999999999998E-2</v>
      </c>
      <c r="K84" s="147">
        <f t="shared" si="22"/>
        <v>2.4092905999999999E-3</v>
      </c>
      <c r="L84" s="147">
        <f t="shared" si="23"/>
        <v>0.73019803756987878</v>
      </c>
      <c r="M84" s="147">
        <v>150</v>
      </c>
      <c r="N84" s="147">
        <f t="shared" si="24"/>
        <v>0.20872368492064838</v>
      </c>
      <c r="O84" s="147">
        <f t="shared" si="27"/>
        <v>2.717579888230897E-2</v>
      </c>
      <c r="P84" s="147">
        <f t="shared" si="31"/>
        <v>1922.9531249698753</v>
      </c>
      <c r="Q84" s="147">
        <f t="shared" si="35"/>
        <v>1906.6726775460652</v>
      </c>
      <c r="R84" s="147">
        <f t="shared" si="36"/>
        <v>1906.6455017471828</v>
      </c>
      <c r="S84" s="149">
        <f t="shared" si="21"/>
        <v>7.5000000000045473E-3</v>
      </c>
      <c r="T84" s="148">
        <f t="shared" si="25"/>
        <v>1878.153</v>
      </c>
      <c r="U84" s="148">
        <f>1</f>
        <v>1</v>
      </c>
      <c r="V84" s="148">
        <f t="shared" si="37"/>
        <v>28.492501747182814</v>
      </c>
      <c r="W84" s="148">
        <f t="shared" si="28"/>
        <v>44.800124969875242</v>
      </c>
      <c r="X84" s="150"/>
      <c r="Y84" s="150"/>
      <c r="Z84" s="151"/>
      <c r="AA84" s="151"/>
      <c r="AB84" s="152"/>
      <c r="AC84" s="153">
        <f t="shared" si="32"/>
        <v>63</v>
      </c>
      <c r="AD84" s="153">
        <f t="shared" si="29"/>
        <v>55.4</v>
      </c>
      <c r="AE84" s="153">
        <f t="shared" si="33"/>
        <v>3.8</v>
      </c>
      <c r="AF84" s="156" t="s">
        <v>269</v>
      </c>
      <c r="AG84" s="157"/>
    </row>
    <row r="85" spans="1:33" s="158" customFormat="1" x14ac:dyDescent="0.25">
      <c r="A85" s="150"/>
      <c r="B85" s="154" t="s">
        <v>153</v>
      </c>
      <c r="C85" s="162">
        <v>9867764.0048999991</v>
      </c>
      <c r="D85" s="162">
        <v>787058.77619999996</v>
      </c>
      <c r="E85" s="163">
        <v>1879.261</v>
      </c>
      <c r="F85" s="165">
        <v>1580</v>
      </c>
      <c r="G85" s="155">
        <f t="shared" si="30"/>
        <v>20</v>
      </c>
      <c r="H85" s="162">
        <v>1879.261</v>
      </c>
      <c r="I85" s="147">
        <f t="shared" si="34"/>
        <v>1.7592592680555556E-3</v>
      </c>
      <c r="J85" s="147">
        <f t="shared" si="26"/>
        <v>5.5399999999999998E-2</v>
      </c>
      <c r="K85" s="147">
        <f t="shared" si="22"/>
        <v>2.4092905999999999E-3</v>
      </c>
      <c r="L85" s="147">
        <f t="shared" si="23"/>
        <v>0.73019803756987878</v>
      </c>
      <c r="M85" s="147">
        <v>150</v>
      </c>
      <c r="N85" s="147">
        <f t="shared" si="24"/>
        <v>0.20872368492064838</v>
      </c>
      <c r="O85" s="147">
        <f t="shared" si="27"/>
        <v>2.717579888230897E-2</v>
      </c>
      <c r="P85" s="147">
        <f t="shared" si="31"/>
        <v>1922.9531249698753</v>
      </c>
      <c r="Q85" s="147">
        <f t="shared" si="35"/>
        <v>1906.4639538611445</v>
      </c>
      <c r="R85" s="147">
        <f t="shared" si="36"/>
        <v>1906.4367780622622</v>
      </c>
      <c r="S85" s="149">
        <f t="shared" si="21"/>
        <v>9.1999999999984542E-3</v>
      </c>
      <c r="T85" s="148">
        <f t="shared" si="25"/>
        <v>1878.261</v>
      </c>
      <c r="U85" s="148">
        <f>1</f>
        <v>1</v>
      </c>
      <c r="V85" s="148">
        <f t="shared" si="37"/>
        <v>28.175778062262225</v>
      </c>
      <c r="W85" s="148">
        <f t="shared" si="28"/>
        <v>44.692124969875294</v>
      </c>
      <c r="X85" s="150"/>
      <c r="Y85" s="150"/>
      <c r="Z85" s="151"/>
      <c r="AA85" s="151"/>
      <c r="AB85" s="152"/>
      <c r="AC85" s="153">
        <f t="shared" si="32"/>
        <v>63</v>
      </c>
      <c r="AD85" s="153">
        <f t="shared" si="29"/>
        <v>55.4</v>
      </c>
      <c r="AE85" s="153">
        <f t="shared" si="33"/>
        <v>3.8</v>
      </c>
      <c r="AF85" s="156" t="s">
        <v>269</v>
      </c>
      <c r="AG85" s="157"/>
    </row>
    <row r="86" spans="1:33" s="158" customFormat="1" x14ac:dyDescent="0.25">
      <c r="A86" s="150"/>
      <c r="B86" s="154" t="s">
        <v>154</v>
      </c>
      <c r="C86" s="162">
        <v>9867744.0207000002</v>
      </c>
      <c r="D86" s="162">
        <v>787058.03399999999</v>
      </c>
      <c r="E86" s="163">
        <v>1879.376</v>
      </c>
      <c r="F86" s="165">
        <v>1600</v>
      </c>
      <c r="G86" s="155">
        <f t="shared" si="30"/>
        <v>20</v>
      </c>
      <c r="H86" s="162">
        <v>1879.376</v>
      </c>
      <c r="I86" s="147">
        <f t="shared" si="34"/>
        <v>1.7592592680555556E-3</v>
      </c>
      <c r="J86" s="147">
        <f t="shared" si="26"/>
        <v>5.5399999999999998E-2</v>
      </c>
      <c r="K86" s="147">
        <f t="shared" si="22"/>
        <v>2.4092905999999999E-3</v>
      </c>
      <c r="L86" s="147">
        <f t="shared" si="23"/>
        <v>0.73019803756987878</v>
      </c>
      <c r="M86" s="147">
        <v>150</v>
      </c>
      <c r="N86" s="147">
        <f t="shared" si="24"/>
        <v>0.20872368492064838</v>
      </c>
      <c r="O86" s="147">
        <f t="shared" si="27"/>
        <v>2.717579888230897E-2</v>
      </c>
      <c r="P86" s="147">
        <f t="shared" si="31"/>
        <v>1922.9531249698753</v>
      </c>
      <c r="Q86" s="147">
        <f t="shared" si="35"/>
        <v>1906.2552301762239</v>
      </c>
      <c r="R86" s="147">
        <f t="shared" si="36"/>
        <v>1906.2280543773416</v>
      </c>
      <c r="S86" s="149">
        <f t="shared" si="21"/>
        <v>1.1149999999997818E-2</v>
      </c>
      <c r="T86" s="148">
        <f t="shared" si="25"/>
        <v>1878.376</v>
      </c>
      <c r="U86" s="148">
        <f>1</f>
        <v>1</v>
      </c>
      <c r="V86" s="148">
        <f t="shared" si="37"/>
        <v>27.852054377341574</v>
      </c>
      <c r="W86" s="148">
        <f t="shared" si="28"/>
        <v>44.577124969875285</v>
      </c>
      <c r="X86" s="150"/>
      <c r="Y86" s="150"/>
      <c r="Z86" s="151"/>
      <c r="AA86" s="151"/>
      <c r="AB86" s="152"/>
      <c r="AC86" s="153">
        <f t="shared" si="32"/>
        <v>63</v>
      </c>
      <c r="AD86" s="153">
        <f t="shared" si="29"/>
        <v>55.4</v>
      </c>
      <c r="AE86" s="153">
        <f t="shared" si="33"/>
        <v>3.8</v>
      </c>
      <c r="AF86" s="156" t="s">
        <v>269</v>
      </c>
      <c r="AG86" s="157"/>
    </row>
    <row r="87" spans="1:33" s="158" customFormat="1" x14ac:dyDescent="0.25">
      <c r="A87" s="150"/>
      <c r="B87" s="154" t="s">
        <v>155</v>
      </c>
      <c r="C87" s="162">
        <v>9867724.0761999991</v>
      </c>
      <c r="D87" s="162">
        <v>787056.54460000002</v>
      </c>
      <c r="E87" s="163">
        <v>1879.5229999999999</v>
      </c>
      <c r="F87" s="165">
        <v>1620</v>
      </c>
      <c r="G87" s="155">
        <f t="shared" si="30"/>
        <v>20</v>
      </c>
      <c r="H87" s="162">
        <v>1879.5229999999999</v>
      </c>
      <c r="I87" s="147">
        <f t="shared" si="34"/>
        <v>1.7592592680555556E-3</v>
      </c>
      <c r="J87" s="147">
        <f t="shared" si="26"/>
        <v>5.5399999999999998E-2</v>
      </c>
      <c r="K87" s="147">
        <f t="shared" si="22"/>
        <v>2.4092905999999999E-3</v>
      </c>
      <c r="L87" s="147">
        <f t="shared" si="23"/>
        <v>0.73019803756987878</v>
      </c>
      <c r="M87" s="147">
        <v>150</v>
      </c>
      <c r="N87" s="147">
        <f t="shared" si="24"/>
        <v>0.20872368492064838</v>
      </c>
      <c r="O87" s="147">
        <f t="shared" si="27"/>
        <v>2.717579888230897E-2</v>
      </c>
      <c r="P87" s="147">
        <f t="shared" si="31"/>
        <v>1922.9531249698753</v>
      </c>
      <c r="Q87" s="147">
        <f t="shared" si="35"/>
        <v>1906.0465064913033</v>
      </c>
      <c r="R87" s="147">
        <f t="shared" si="36"/>
        <v>1906.0193306924209</v>
      </c>
      <c r="S87" s="149">
        <f t="shared" si="21"/>
        <v>1.309999999999718E-2</v>
      </c>
      <c r="T87" s="148">
        <f t="shared" si="25"/>
        <v>1878.5229999999999</v>
      </c>
      <c r="U87" s="148">
        <f>1</f>
        <v>1</v>
      </c>
      <c r="V87" s="148">
        <f t="shared" si="37"/>
        <v>27.496330692420997</v>
      </c>
      <c r="W87" s="148">
        <f t="shared" si="28"/>
        <v>44.430124969875351</v>
      </c>
      <c r="X87" s="150"/>
      <c r="Y87" s="150"/>
      <c r="Z87" s="151"/>
      <c r="AA87" s="151"/>
      <c r="AB87" s="152"/>
      <c r="AC87" s="153">
        <f t="shared" si="32"/>
        <v>63</v>
      </c>
      <c r="AD87" s="153">
        <f t="shared" si="29"/>
        <v>55.4</v>
      </c>
      <c r="AE87" s="153">
        <f t="shared" si="33"/>
        <v>3.8</v>
      </c>
      <c r="AF87" s="156" t="s">
        <v>269</v>
      </c>
      <c r="AG87" s="157"/>
    </row>
    <row r="88" spans="1:33" s="158" customFormat="1" x14ac:dyDescent="0.25">
      <c r="A88" s="150"/>
      <c r="B88" s="154" t="s">
        <v>156</v>
      </c>
      <c r="C88" s="162">
        <v>9867704.2054999992</v>
      </c>
      <c r="D88" s="162">
        <v>787054.46620000002</v>
      </c>
      <c r="E88" s="163">
        <v>1879.674</v>
      </c>
      <c r="F88" s="165">
        <v>1640</v>
      </c>
      <c r="G88" s="155">
        <f t="shared" si="30"/>
        <v>20</v>
      </c>
      <c r="H88" s="162">
        <v>1879.674</v>
      </c>
      <c r="I88" s="147">
        <f t="shared" si="34"/>
        <v>1.7592592680555556E-3</v>
      </c>
      <c r="J88" s="147">
        <f t="shared" si="26"/>
        <v>5.5399999999999998E-2</v>
      </c>
      <c r="K88" s="147">
        <f t="shared" si="22"/>
        <v>2.4092905999999999E-3</v>
      </c>
      <c r="L88" s="147">
        <f t="shared" si="23"/>
        <v>0.73019803756987878</v>
      </c>
      <c r="M88" s="147">
        <v>150</v>
      </c>
      <c r="N88" s="147">
        <f t="shared" si="24"/>
        <v>0.20872368492064838</v>
      </c>
      <c r="O88" s="147">
        <f t="shared" si="27"/>
        <v>2.717579888230897E-2</v>
      </c>
      <c r="P88" s="147">
        <f t="shared" si="31"/>
        <v>1922.9531249698753</v>
      </c>
      <c r="Q88" s="147">
        <f t="shared" si="35"/>
        <v>1905.8377828063826</v>
      </c>
      <c r="R88" s="147">
        <f t="shared" si="36"/>
        <v>1905.8106070075003</v>
      </c>
      <c r="S88" s="149">
        <f t="shared" si="21"/>
        <v>1.490000000000009E-2</v>
      </c>
      <c r="T88" s="148">
        <f t="shared" si="25"/>
        <v>1878.674</v>
      </c>
      <c r="U88" s="148">
        <f>1</f>
        <v>1</v>
      </c>
      <c r="V88" s="148">
        <f t="shared" si="37"/>
        <v>27.136607007500288</v>
      </c>
      <c r="W88" s="148">
        <f t="shared" si="28"/>
        <v>44.279124969875284</v>
      </c>
      <c r="X88" s="150"/>
      <c r="Y88" s="150"/>
      <c r="Z88" s="151"/>
      <c r="AA88" s="151"/>
      <c r="AB88" s="152"/>
      <c r="AC88" s="153">
        <f t="shared" si="32"/>
        <v>63</v>
      </c>
      <c r="AD88" s="153">
        <f t="shared" si="29"/>
        <v>55.4</v>
      </c>
      <c r="AE88" s="153">
        <f t="shared" si="33"/>
        <v>3.8</v>
      </c>
      <c r="AF88" s="156" t="s">
        <v>269</v>
      </c>
      <c r="AG88" s="157"/>
    </row>
    <row r="89" spans="1:33" s="158" customFormat="1" x14ac:dyDescent="0.25">
      <c r="A89" s="150"/>
      <c r="B89" s="154" t="s">
        <v>157</v>
      </c>
      <c r="C89" s="162">
        <v>9867684.5245999992</v>
      </c>
      <c r="D89" s="162">
        <v>787050.90789999999</v>
      </c>
      <c r="E89" s="163">
        <v>1879.8340000000001</v>
      </c>
      <c r="F89" s="165">
        <v>1660</v>
      </c>
      <c r="G89" s="155">
        <f t="shared" si="30"/>
        <v>20</v>
      </c>
      <c r="H89" s="162">
        <v>1879.8340000000001</v>
      </c>
      <c r="I89" s="147">
        <f t="shared" si="34"/>
        <v>1.7592592680555556E-3</v>
      </c>
      <c r="J89" s="147">
        <f t="shared" si="26"/>
        <v>5.5399999999999998E-2</v>
      </c>
      <c r="K89" s="147">
        <f t="shared" si="22"/>
        <v>2.4092905999999999E-3</v>
      </c>
      <c r="L89" s="147">
        <f t="shared" si="23"/>
        <v>0.73019803756987878</v>
      </c>
      <c r="M89" s="147">
        <v>150</v>
      </c>
      <c r="N89" s="147">
        <f t="shared" si="24"/>
        <v>0.20872368492064838</v>
      </c>
      <c r="O89" s="147">
        <f t="shared" si="27"/>
        <v>2.717579888230897E-2</v>
      </c>
      <c r="P89" s="147">
        <f t="shared" si="31"/>
        <v>1922.9531249698753</v>
      </c>
      <c r="Q89" s="147">
        <f t="shared" si="35"/>
        <v>1905.629059121462</v>
      </c>
      <c r="R89" s="147">
        <f t="shared" si="36"/>
        <v>1905.6018833225796</v>
      </c>
      <c r="S89" s="149">
        <f t="shared" si="21"/>
        <v>1.5550000000007457E-2</v>
      </c>
      <c r="T89" s="148">
        <f t="shared" si="25"/>
        <v>1878.8340000000001</v>
      </c>
      <c r="U89" s="148">
        <f>1</f>
        <v>1</v>
      </c>
      <c r="V89" s="148">
        <f t="shared" si="37"/>
        <v>26.767883322579564</v>
      </c>
      <c r="W89" s="148">
        <f t="shared" si="28"/>
        <v>44.119124969875202</v>
      </c>
      <c r="X89" s="150"/>
      <c r="Y89" s="150"/>
      <c r="Z89" s="151"/>
      <c r="AA89" s="151"/>
      <c r="AB89" s="152"/>
      <c r="AC89" s="153">
        <f t="shared" si="32"/>
        <v>63</v>
      </c>
      <c r="AD89" s="153">
        <f t="shared" si="29"/>
        <v>55.4</v>
      </c>
      <c r="AE89" s="153">
        <f t="shared" si="33"/>
        <v>3.8</v>
      </c>
      <c r="AF89" s="156" t="s">
        <v>269</v>
      </c>
      <c r="AG89" s="157"/>
    </row>
    <row r="90" spans="1:33" s="158" customFormat="1" x14ac:dyDescent="0.25">
      <c r="A90" s="150"/>
      <c r="B90" s="154" t="s">
        <v>158</v>
      </c>
      <c r="C90" s="162">
        <v>9867664.7584000006</v>
      </c>
      <c r="D90" s="162">
        <v>787047.98789999995</v>
      </c>
      <c r="E90" s="163">
        <v>1879.991</v>
      </c>
      <c r="F90" s="165">
        <v>1680</v>
      </c>
      <c r="G90" s="155">
        <f t="shared" si="30"/>
        <v>20</v>
      </c>
      <c r="H90" s="162">
        <v>1879.991</v>
      </c>
      <c r="I90" s="147">
        <f t="shared" si="34"/>
        <v>1.7592592680555556E-3</v>
      </c>
      <c r="J90" s="147">
        <f t="shared" si="26"/>
        <v>5.5399999999999998E-2</v>
      </c>
      <c r="K90" s="147">
        <f t="shared" si="22"/>
        <v>2.4092905999999999E-3</v>
      </c>
      <c r="L90" s="147">
        <f t="shared" si="23"/>
        <v>0.73019803756987878</v>
      </c>
      <c r="M90" s="147">
        <v>150</v>
      </c>
      <c r="N90" s="147">
        <f t="shared" si="24"/>
        <v>0.20872368492064838</v>
      </c>
      <c r="O90" s="147">
        <f t="shared" si="27"/>
        <v>2.717579888230897E-2</v>
      </c>
      <c r="P90" s="147">
        <f t="shared" si="31"/>
        <v>1922.9531249698753</v>
      </c>
      <c r="Q90" s="147">
        <f t="shared" si="35"/>
        <v>1905.4203354365413</v>
      </c>
      <c r="R90" s="147">
        <f t="shared" si="36"/>
        <v>1905.393159637659</v>
      </c>
      <c r="S90" s="149">
        <f t="shared" si="21"/>
        <v>1.5850000000000364E-2</v>
      </c>
      <c r="T90" s="148">
        <f t="shared" si="25"/>
        <v>1878.991</v>
      </c>
      <c r="U90" s="148">
        <f>1</f>
        <v>1</v>
      </c>
      <c r="V90" s="148">
        <f t="shared" si="37"/>
        <v>26.402159637658997</v>
      </c>
      <c r="W90" s="148">
        <f t="shared" si="28"/>
        <v>43.962124969875276</v>
      </c>
      <c r="X90" s="150"/>
      <c r="Y90" s="150"/>
      <c r="Z90" s="151"/>
      <c r="AA90" s="151"/>
      <c r="AB90" s="152"/>
      <c r="AC90" s="153">
        <f t="shared" si="32"/>
        <v>63</v>
      </c>
      <c r="AD90" s="153">
        <f t="shared" si="29"/>
        <v>55.4</v>
      </c>
      <c r="AE90" s="153">
        <f t="shared" si="33"/>
        <v>3.8</v>
      </c>
      <c r="AF90" s="156" t="s">
        <v>269</v>
      </c>
      <c r="AG90" s="157"/>
    </row>
    <row r="91" spans="1:33" s="158" customFormat="1" x14ac:dyDescent="0.25">
      <c r="A91" s="150"/>
      <c r="B91" s="154" t="s">
        <v>159</v>
      </c>
      <c r="C91" s="162">
        <v>9867644.8289999999</v>
      </c>
      <c r="D91" s="162">
        <v>787046.30799999996</v>
      </c>
      <c r="E91" s="163">
        <v>1880.144</v>
      </c>
      <c r="F91" s="165">
        <v>1700</v>
      </c>
      <c r="G91" s="155">
        <f t="shared" si="30"/>
        <v>20</v>
      </c>
      <c r="H91" s="162">
        <v>1880.144</v>
      </c>
      <c r="I91" s="147">
        <f t="shared" si="34"/>
        <v>1.7592592680555556E-3</v>
      </c>
      <c r="J91" s="147">
        <f t="shared" si="26"/>
        <v>5.5399999999999998E-2</v>
      </c>
      <c r="K91" s="147">
        <f t="shared" si="22"/>
        <v>2.4092905999999999E-3</v>
      </c>
      <c r="L91" s="147">
        <f t="shared" si="23"/>
        <v>0.73019803756987878</v>
      </c>
      <c r="M91" s="147">
        <v>150</v>
      </c>
      <c r="N91" s="147">
        <f t="shared" si="24"/>
        <v>0.20872368492064838</v>
      </c>
      <c r="O91" s="147">
        <f t="shared" si="27"/>
        <v>2.717579888230897E-2</v>
      </c>
      <c r="P91" s="147">
        <f t="shared" si="31"/>
        <v>1922.9531249698753</v>
      </c>
      <c r="Q91" s="147">
        <f t="shared" si="35"/>
        <v>1905.2116117516207</v>
      </c>
      <c r="R91" s="147">
        <f t="shared" si="36"/>
        <v>1905.1844359527383</v>
      </c>
      <c r="S91" s="149">
        <f t="shared" si="21"/>
        <v>1.5499999999997271E-2</v>
      </c>
      <c r="T91" s="148">
        <f t="shared" si="25"/>
        <v>1879.144</v>
      </c>
      <c r="U91" s="148">
        <f>1</f>
        <v>1</v>
      </c>
      <c r="V91" s="148">
        <f t="shared" si="37"/>
        <v>26.040435952738335</v>
      </c>
      <c r="W91" s="148">
        <f t="shared" si="28"/>
        <v>43.809124969875256</v>
      </c>
      <c r="X91" s="150"/>
      <c r="Y91" s="150"/>
      <c r="Z91" s="151"/>
      <c r="AA91" s="151"/>
      <c r="AB91" s="152"/>
      <c r="AC91" s="153">
        <f t="shared" si="32"/>
        <v>63</v>
      </c>
      <c r="AD91" s="153">
        <f t="shared" si="29"/>
        <v>55.4</v>
      </c>
      <c r="AE91" s="153">
        <f t="shared" si="33"/>
        <v>3.8</v>
      </c>
      <c r="AF91" s="156" t="s">
        <v>269</v>
      </c>
      <c r="AG91" s="157"/>
    </row>
    <row r="92" spans="1:33" s="158" customFormat="1" x14ac:dyDescent="0.25">
      <c r="A92" s="150"/>
      <c r="B92" s="154" t="s">
        <v>160</v>
      </c>
      <c r="C92" s="162">
        <v>9867624.9451000001</v>
      </c>
      <c r="D92" s="162">
        <v>787044.22519999999</v>
      </c>
      <c r="E92" s="163">
        <v>1880.287</v>
      </c>
      <c r="F92" s="165">
        <v>1720</v>
      </c>
      <c r="G92" s="155">
        <f t="shared" si="30"/>
        <v>20</v>
      </c>
      <c r="H92" s="162">
        <v>1880.287</v>
      </c>
      <c r="I92" s="147">
        <f t="shared" si="34"/>
        <v>1.7592592680555556E-3</v>
      </c>
      <c r="J92" s="147">
        <f t="shared" si="26"/>
        <v>5.5399999999999998E-2</v>
      </c>
      <c r="K92" s="147">
        <f t="shared" si="22"/>
        <v>2.4092905999999999E-3</v>
      </c>
      <c r="L92" s="147">
        <f t="shared" si="23"/>
        <v>0.73019803756987878</v>
      </c>
      <c r="M92" s="147">
        <v>150</v>
      </c>
      <c r="N92" s="147">
        <f t="shared" si="24"/>
        <v>0.20872368492064838</v>
      </c>
      <c r="O92" s="147">
        <f t="shared" si="27"/>
        <v>2.717579888230897E-2</v>
      </c>
      <c r="P92" s="147">
        <f t="shared" si="31"/>
        <v>1922.9531249698753</v>
      </c>
      <c r="Q92" s="147">
        <f t="shared" si="35"/>
        <v>1905.0028880667001</v>
      </c>
      <c r="R92" s="147">
        <f t="shared" si="36"/>
        <v>1904.9757122678177</v>
      </c>
      <c r="S92" s="149">
        <f t="shared" si="21"/>
        <v>1.4800000000002455E-2</v>
      </c>
      <c r="T92" s="148">
        <f t="shared" si="25"/>
        <v>1879.287</v>
      </c>
      <c r="U92" s="148">
        <f>1</f>
        <v>1</v>
      </c>
      <c r="V92" s="148">
        <f t="shared" si="37"/>
        <v>25.688712267817664</v>
      </c>
      <c r="W92" s="148">
        <f t="shared" si="28"/>
        <v>43.666124969875227</v>
      </c>
      <c r="X92" s="150"/>
      <c r="Y92" s="150"/>
      <c r="Z92" s="151"/>
      <c r="AA92" s="151"/>
      <c r="AB92" s="152"/>
      <c r="AC92" s="153">
        <f t="shared" si="32"/>
        <v>63</v>
      </c>
      <c r="AD92" s="153">
        <f t="shared" si="29"/>
        <v>55.4</v>
      </c>
      <c r="AE92" s="153">
        <f t="shared" si="33"/>
        <v>3.8</v>
      </c>
      <c r="AF92" s="156" t="s">
        <v>269</v>
      </c>
      <c r="AG92" s="157"/>
    </row>
    <row r="93" spans="1:33" s="158" customFormat="1" x14ac:dyDescent="0.25">
      <c r="A93" s="150"/>
      <c r="B93" s="154" t="s">
        <v>161</v>
      </c>
      <c r="C93" s="162">
        <v>9867605.1445000004</v>
      </c>
      <c r="D93" s="162">
        <v>787041.40789999999</v>
      </c>
      <c r="E93" s="163">
        <v>1880.412</v>
      </c>
      <c r="F93" s="165">
        <v>1740</v>
      </c>
      <c r="G93" s="155">
        <f t="shared" si="30"/>
        <v>20</v>
      </c>
      <c r="H93" s="162">
        <v>1880.412</v>
      </c>
      <c r="I93" s="147">
        <f t="shared" si="34"/>
        <v>1.7592592680555556E-3</v>
      </c>
      <c r="J93" s="147">
        <f t="shared" si="26"/>
        <v>5.5399999999999998E-2</v>
      </c>
      <c r="K93" s="147">
        <f t="shared" si="22"/>
        <v>2.4092905999999999E-3</v>
      </c>
      <c r="L93" s="147">
        <f t="shared" si="23"/>
        <v>0.73019803756987878</v>
      </c>
      <c r="M93" s="147">
        <v>150</v>
      </c>
      <c r="N93" s="147">
        <f t="shared" si="24"/>
        <v>0.20872368492064838</v>
      </c>
      <c r="O93" s="147">
        <f t="shared" si="27"/>
        <v>2.717579888230897E-2</v>
      </c>
      <c r="P93" s="147">
        <f t="shared" si="31"/>
        <v>1922.9531249698753</v>
      </c>
      <c r="Q93" s="147">
        <f t="shared" si="35"/>
        <v>1904.7941643817794</v>
      </c>
      <c r="R93" s="147">
        <f t="shared" si="36"/>
        <v>1904.7669885828971</v>
      </c>
      <c r="S93" s="149">
        <f t="shared" si="21"/>
        <v>1.3400000000001456E-2</v>
      </c>
      <c r="T93" s="148">
        <f t="shared" si="25"/>
        <v>1879.412</v>
      </c>
      <c r="U93" s="148">
        <f>1</f>
        <v>1</v>
      </c>
      <c r="V93" s="148">
        <f t="shared" si="37"/>
        <v>25.354988582897022</v>
      </c>
      <c r="W93" s="148">
        <f t="shared" si="28"/>
        <v>43.541124969875227</v>
      </c>
      <c r="X93" s="150"/>
      <c r="Y93" s="150"/>
      <c r="Z93" s="151"/>
      <c r="AA93" s="151"/>
      <c r="AB93" s="152"/>
      <c r="AC93" s="153">
        <f t="shared" si="32"/>
        <v>63</v>
      </c>
      <c r="AD93" s="153">
        <f t="shared" si="29"/>
        <v>55.4</v>
      </c>
      <c r="AE93" s="153">
        <f t="shared" si="33"/>
        <v>3.8</v>
      </c>
      <c r="AF93" s="156" t="s">
        <v>269</v>
      </c>
      <c r="AG93" s="157"/>
    </row>
    <row r="94" spans="1:33" s="158" customFormat="1" x14ac:dyDescent="0.25">
      <c r="A94" s="150"/>
      <c r="B94" s="154" t="s">
        <v>162</v>
      </c>
      <c r="C94" s="162">
        <v>9867585.3310000002</v>
      </c>
      <c r="D94" s="162">
        <v>787038.69449999998</v>
      </c>
      <c r="E94" s="163">
        <v>1880.538</v>
      </c>
      <c r="F94" s="165">
        <v>1760</v>
      </c>
      <c r="G94" s="155">
        <f t="shared" si="30"/>
        <v>20</v>
      </c>
      <c r="H94" s="162">
        <v>1880.538</v>
      </c>
      <c r="I94" s="147">
        <f t="shared" si="34"/>
        <v>1.7592592680555556E-3</v>
      </c>
      <c r="J94" s="147">
        <f t="shared" si="26"/>
        <v>5.5399999999999998E-2</v>
      </c>
      <c r="K94" s="147">
        <f t="shared" si="22"/>
        <v>2.4092905999999999E-3</v>
      </c>
      <c r="L94" s="147">
        <f t="shared" si="23"/>
        <v>0.73019803756987878</v>
      </c>
      <c r="M94" s="147">
        <v>150</v>
      </c>
      <c r="N94" s="147">
        <f t="shared" si="24"/>
        <v>0.20872368492064838</v>
      </c>
      <c r="O94" s="147">
        <f t="shared" si="27"/>
        <v>2.717579888230897E-2</v>
      </c>
      <c r="P94" s="147">
        <f t="shared" si="31"/>
        <v>1922.9531249698753</v>
      </c>
      <c r="Q94" s="147">
        <f t="shared" si="35"/>
        <v>1904.5854406968588</v>
      </c>
      <c r="R94" s="147">
        <f t="shared" si="36"/>
        <v>1904.5582648979764</v>
      </c>
      <c r="S94" s="149">
        <f t="shared" si="21"/>
        <v>1.2549999999998817E-2</v>
      </c>
      <c r="T94" s="148">
        <f t="shared" si="25"/>
        <v>1879.538</v>
      </c>
      <c r="U94" s="148">
        <f>1</f>
        <v>1</v>
      </c>
      <c r="V94" s="148">
        <f t="shared" si="37"/>
        <v>25.020264897976404</v>
      </c>
      <c r="W94" s="148">
        <f t="shared" si="28"/>
        <v>43.415124969875251</v>
      </c>
      <c r="X94" s="150"/>
      <c r="Y94" s="150"/>
      <c r="Z94" s="151"/>
      <c r="AA94" s="151"/>
      <c r="AB94" s="152"/>
      <c r="AC94" s="153">
        <f t="shared" si="32"/>
        <v>63</v>
      </c>
      <c r="AD94" s="153">
        <f t="shared" si="29"/>
        <v>55.4</v>
      </c>
      <c r="AE94" s="153">
        <f t="shared" si="33"/>
        <v>3.8</v>
      </c>
      <c r="AF94" s="156" t="s">
        <v>269</v>
      </c>
      <c r="AG94" s="157"/>
    </row>
    <row r="95" spans="1:33" s="158" customFormat="1" x14ac:dyDescent="0.25">
      <c r="A95" s="150"/>
      <c r="B95" s="154" t="s">
        <v>163</v>
      </c>
      <c r="C95" s="162">
        <v>9867565.4451000001</v>
      </c>
      <c r="D95" s="162">
        <v>787036.56099999999</v>
      </c>
      <c r="E95" s="163">
        <v>1880.673</v>
      </c>
      <c r="F95" s="165">
        <v>1780</v>
      </c>
      <c r="G95" s="155">
        <f t="shared" si="30"/>
        <v>20</v>
      </c>
      <c r="H95" s="162">
        <v>1880.673</v>
      </c>
      <c r="I95" s="147">
        <f t="shared" si="34"/>
        <v>1.7592592680555556E-3</v>
      </c>
      <c r="J95" s="147">
        <f t="shared" si="26"/>
        <v>5.5399999999999998E-2</v>
      </c>
      <c r="K95" s="147">
        <f t="shared" si="22"/>
        <v>2.4092905999999999E-3</v>
      </c>
      <c r="L95" s="147">
        <f t="shared" si="23"/>
        <v>0.73019803756987878</v>
      </c>
      <c r="M95" s="147">
        <v>150</v>
      </c>
      <c r="N95" s="147">
        <f t="shared" si="24"/>
        <v>0.20872368492064838</v>
      </c>
      <c r="O95" s="147">
        <f t="shared" si="27"/>
        <v>2.717579888230897E-2</v>
      </c>
      <c r="P95" s="147">
        <f t="shared" si="31"/>
        <v>1922.9531249698753</v>
      </c>
      <c r="Q95" s="147">
        <f t="shared" si="35"/>
        <v>1904.3767170119381</v>
      </c>
      <c r="R95" s="147">
        <f t="shared" si="36"/>
        <v>1904.3495412130558</v>
      </c>
      <c r="S95" s="149">
        <f t="shared" si="21"/>
        <v>1.3049999999998363E-2</v>
      </c>
      <c r="T95" s="148">
        <f t="shared" si="25"/>
        <v>1879.673</v>
      </c>
      <c r="U95" s="148">
        <f>1</f>
        <v>1</v>
      </c>
      <c r="V95" s="148">
        <f t="shared" si="37"/>
        <v>24.676541213055771</v>
      </c>
      <c r="W95" s="148">
        <f t="shared" si="28"/>
        <v>43.28012496987526</v>
      </c>
      <c r="X95" s="150"/>
      <c r="Y95" s="150"/>
      <c r="Z95" s="151"/>
      <c r="AA95" s="151"/>
      <c r="AB95" s="152"/>
      <c r="AC95" s="153">
        <f t="shared" si="32"/>
        <v>63</v>
      </c>
      <c r="AD95" s="153">
        <f t="shared" si="29"/>
        <v>55.4</v>
      </c>
      <c r="AE95" s="153">
        <f t="shared" si="33"/>
        <v>3.8</v>
      </c>
      <c r="AF95" s="156" t="s">
        <v>269</v>
      </c>
      <c r="AG95" s="157"/>
    </row>
    <row r="96" spans="1:33" s="158" customFormat="1" x14ac:dyDescent="0.25">
      <c r="A96" s="150"/>
      <c r="B96" s="154" t="s">
        <v>164</v>
      </c>
      <c r="C96" s="162">
        <v>9867545.5450999998</v>
      </c>
      <c r="D96" s="162">
        <v>787034.60179999995</v>
      </c>
      <c r="E96" s="163">
        <v>1880.8040000000001</v>
      </c>
      <c r="F96" s="165">
        <v>1800</v>
      </c>
      <c r="G96" s="155">
        <f t="shared" si="30"/>
        <v>20</v>
      </c>
      <c r="H96" s="162">
        <v>1880.8040000000001</v>
      </c>
      <c r="I96" s="147">
        <f t="shared" si="34"/>
        <v>1.7592592680555556E-3</v>
      </c>
      <c r="J96" s="147">
        <f t="shared" si="26"/>
        <v>5.5399999999999998E-2</v>
      </c>
      <c r="K96" s="147">
        <f t="shared" si="22"/>
        <v>2.4092905999999999E-3</v>
      </c>
      <c r="L96" s="147">
        <f t="shared" si="23"/>
        <v>0.73019803756987878</v>
      </c>
      <c r="M96" s="147">
        <v>150</v>
      </c>
      <c r="N96" s="147">
        <f t="shared" si="24"/>
        <v>0.20872368492064838</v>
      </c>
      <c r="O96" s="147">
        <f t="shared" si="27"/>
        <v>2.717579888230897E-2</v>
      </c>
      <c r="P96" s="147">
        <f t="shared" si="31"/>
        <v>1922.9531249698753</v>
      </c>
      <c r="Q96" s="147">
        <f t="shared" si="35"/>
        <v>1904.1679933270175</v>
      </c>
      <c r="R96" s="147">
        <f t="shared" si="36"/>
        <v>1904.1408175281351</v>
      </c>
      <c r="S96" s="149">
        <f t="shared" si="21"/>
        <v>1.3300000000003819E-2</v>
      </c>
      <c r="T96" s="148">
        <f t="shared" si="25"/>
        <v>1879.8040000000001</v>
      </c>
      <c r="U96" s="148">
        <f>1</f>
        <v>1</v>
      </c>
      <c r="V96" s="148">
        <f t="shared" si="37"/>
        <v>24.336817528135043</v>
      </c>
      <c r="W96" s="148">
        <f t="shared" si="28"/>
        <v>43.149124969875174</v>
      </c>
      <c r="X96" s="150"/>
      <c r="Y96" s="150"/>
      <c r="Z96" s="151"/>
      <c r="AA96" s="151"/>
      <c r="AB96" s="152"/>
      <c r="AC96" s="153">
        <f t="shared" si="32"/>
        <v>63</v>
      </c>
      <c r="AD96" s="153">
        <f t="shared" si="29"/>
        <v>55.4</v>
      </c>
      <c r="AE96" s="153">
        <f t="shared" si="33"/>
        <v>3.8</v>
      </c>
      <c r="AF96" s="156" t="s">
        <v>269</v>
      </c>
      <c r="AG96" s="157"/>
    </row>
    <row r="97" spans="1:33" s="158" customFormat="1" x14ac:dyDescent="0.25">
      <c r="A97" s="150"/>
      <c r="B97" s="154" t="s">
        <v>165</v>
      </c>
      <c r="C97" s="162">
        <v>9867525.5723000001</v>
      </c>
      <c r="D97" s="162">
        <v>787033.56079999998</v>
      </c>
      <c r="E97" s="163">
        <v>1880.92</v>
      </c>
      <c r="F97" s="165">
        <v>1820</v>
      </c>
      <c r="G97" s="155">
        <f t="shared" si="30"/>
        <v>20</v>
      </c>
      <c r="H97" s="162">
        <v>1880.92</v>
      </c>
      <c r="I97" s="147">
        <f t="shared" si="34"/>
        <v>1.7592592680555556E-3</v>
      </c>
      <c r="J97" s="147">
        <f t="shared" si="26"/>
        <v>5.5399999999999998E-2</v>
      </c>
      <c r="K97" s="147">
        <f t="shared" si="22"/>
        <v>2.4092905999999999E-3</v>
      </c>
      <c r="L97" s="147">
        <f t="shared" si="23"/>
        <v>0.73019803756987878</v>
      </c>
      <c r="M97" s="147">
        <v>150</v>
      </c>
      <c r="N97" s="147">
        <f t="shared" si="24"/>
        <v>0.20872368492064838</v>
      </c>
      <c r="O97" s="147">
        <f t="shared" si="27"/>
        <v>2.717579888230897E-2</v>
      </c>
      <c r="P97" s="147">
        <f t="shared" si="31"/>
        <v>1922.9531249698753</v>
      </c>
      <c r="Q97" s="147">
        <f t="shared" si="35"/>
        <v>1903.9592696420968</v>
      </c>
      <c r="R97" s="147">
        <f t="shared" si="36"/>
        <v>1903.9320938432145</v>
      </c>
      <c r="S97" s="149">
        <f t="shared" si="21"/>
        <v>1.2350000000003547E-2</v>
      </c>
      <c r="T97" s="148">
        <f t="shared" si="25"/>
        <v>1879.92</v>
      </c>
      <c r="U97" s="148">
        <f>1</f>
        <v>1</v>
      </c>
      <c r="V97" s="148">
        <f t="shared" si="37"/>
        <v>24.012093843214416</v>
      </c>
      <c r="W97" s="148">
        <f t="shared" si="28"/>
        <v>43.033124969875189</v>
      </c>
      <c r="X97" s="150"/>
      <c r="Y97" s="150"/>
      <c r="Z97" s="151"/>
      <c r="AA97" s="151"/>
      <c r="AB97" s="152"/>
      <c r="AC97" s="153">
        <f t="shared" si="32"/>
        <v>63</v>
      </c>
      <c r="AD97" s="153">
        <f t="shared" si="29"/>
        <v>55.4</v>
      </c>
      <c r="AE97" s="153">
        <f t="shared" si="33"/>
        <v>3.8</v>
      </c>
      <c r="AF97" s="156" t="s">
        <v>269</v>
      </c>
      <c r="AG97" s="157"/>
    </row>
    <row r="98" spans="1:33" s="158" customFormat="1" x14ac:dyDescent="0.25">
      <c r="A98" s="150"/>
      <c r="B98" s="154" t="s">
        <v>166</v>
      </c>
      <c r="C98" s="162">
        <v>9867505.6358000003</v>
      </c>
      <c r="D98" s="162">
        <v>787032.22530000005</v>
      </c>
      <c r="E98" s="163">
        <v>1881.038</v>
      </c>
      <c r="F98" s="165">
        <v>1840</v>
      </c>
      <c r="G98" s="155">
        <f t="shared" si="30"/>
        <v>20</v>
      </c>
      <c r="H98" s="162">
        <v>1881.038</v>
      </c>
      <c r="I98" s="147">
        <f t="shared" si="34"/>
        <v>1.7592592680555556E-3</v>
      </c>
      <c r="J98" s="147">
        <f t="shared" si="26"/>
        <v>5.5399999999999998E-2</v>
      </c>
      <c r="K98" s="147">
        <f t="shared" si="22"/>
        <v>2.4092905999999999E-3</v>
      </c>
      <c r="L98" s="147">
        <f t="shared" si="23"/>
        <v>0.73019803756987878</v>
      </c>
      <c r="M98" s="147">
        <v>150</v>
      </c>
      <c r="N98" s="147">
        <f t="shared" si="24"/>
        <v>0.20872368492064838</v>
      </c>
      <c r="O98" s="147">
        <f t="shared" si="27"/>
        <v>2.717579888230897E-2</v>
      </c>
      <c r="P98" s="147">
        <f t="shared" si="31"/>
        <v>1922.9531249698753</v>
      </c>
      <c r="Q98" s="147">
        <f t="shared" si="35"/>
        <v>1903.7505459571762</v>
      </c>
      <c r="R98" s="147">
        <f t="shared" si="36"/>
        <v>1903.7233701582938</v>
      </c>
      <c r="S98" s="149">
        <f t="shared" si="21"/>
        <v>1.169999999999618E-2</v>
      </c>
      <c r="T98" s="148">
        <f t="shared" si="25"/>
        <v>1880.038</v>
      </c>
      <c r="U98" s="148">
        <f>1</f>
        <v>1</v>
      </c>
      <c r="V98" s="148">
        <f t="shared" si="37"/>
        <v>23.685370158293836</v>
      </c>
      <c r="W98" s="148">
        <f t="shared" si="28"/>
        <v>42.915124969875251</v>
      </c>
      <c r="X98" s="150"/>
      <c r="Y98" s="150"/>
      <c r="Z98" s="151"/>
      <c r="AA98" s="151"/>
      <c r="AB98" s="152"/>
      <c r="AC98" s="153">
        <f t="shared" si="32"/>
        <v>63</v>
      </c>
      <c r="AD98" s="153">
        <f t="shared" si="29"/>
        <v>55.4</v>
      </c>
      <c r="AE98" s="153">
        <f t="shared" si="33"/>
        <v>3.8</v>
      </c>
      <c r="AF98" s="156" t="s">
        <v>269</v>
      </c>
      <c r="AG98" s="157"/>
    </row>
    <row r="99" spans="1:33" s="158" customFormat="1" x14ac:dyDescent="0.25">
      <c r="A99" s="150"/>
      <c r="B99" s="154" t="s">
        <v>167</v>
      </c>
      <c r="C99" s="162">
        <v>9867486.2930999994</v>
      </c>
      <c r="D99" s="162">
        <v>787027.14009999996</v>
      </c>
      <c r="E99" s="163">
        <v>1881.192</v>
      </c>
      <c r="F99" s="165">
        <v>1860</v>
      </c>
      <c r="G99" s="155">
        <f t="shared" si="30"/>
        <v>20</v>
      </c>
      <c r="H99" s="162">
        <v>1881.192</v>
      </c>
      <c r="I99" s="147">
        <f t="shared" si="34"/>
        <v>1.7592592680555556E-3</v>
      </c>
      <c r="J99" s="147">
        <f t="shared" si="26"/>
        <v>5.5399999999999998E-2</v>
      </c>
      <c r="K99" s="147">
        <f t="shared" si="22"/>
        <v>2.4092905999999999E-3</v>
      </c>
      <c r="L99" s="147">
        <f t="shared" si="23"/>
        <v>0.73019803756987878</v>
      </c>
      <c r="M99" s="147">
        <v>150</v>
      </c>
      <c r="N99" s="147">
        <f t="shared" si="24"/>
        <v>0.20872368492064838</v>
      </c>
      <c r="O99" s="147">
        <f t="shared" si="27"/>
        <v>2.717579888230897E-2</v>
      </c>
      <c r="P99" s="147">
        <f t="shared" si="31"/>
        <v>1922.9531249698753</v>
      </c>
      <c r="Q99" s="147">
        <f t="shared" si="35"/>
        <v>1903.5418222722556</v>
      </c>
      <c r="R99" s="147">
        <f t="shared" si="36"/>
        <v>1903.5146464733732</v>
      </c>
      <c r="S99" s="149">
        <f t="shared" si="21"/>
        <v>1.3599999999996726E-2</v>
      </c>
      <c r="T99" s="148">
        <f t="shared" si="25"/>
        <v>1880.192</v>
      </c>
      <c r="U99" s="148">
        <f>1</f>
        <v>1</v>
      </c>
      <c r="V99" s="148">
        <f t="shared" si="37"/>
        <v>23.322646473373197</v>
      </c>
      <c r="W99" s="148">
        <f t="shared" si="28"/>
        <v>42.761124969875254</v>
      </c>
      <c r="X99" s="150"/>
      <c r="Y99" s="150"/>
      <c r="Z99" s="151"/>
      <c r="AA99" s="151"/>
      <c r="AB99" s="152"/>
      <c r="AC99" s="153">
        <f t="shared" si="32"/>
        <v>63</v>
      </c>
      <c r="AD99" s="153">
        <f t="shared" si="29"/>
        <v>55.4</v>
      </c>
      <c r="AE99" s="153">
        <f t="shared" si="33"/>
        <v>3.8</v>
      </c>
      <c r="AF99" s="156" t="s">
        <v>269</v>
      </c>
      <c r="AG99" s="157"/>
    </row>
    <row r="100" spans="1:33" s="158" customFormat="1" x14ac:dyDescent="0.25">
      <c r="A100" s="150"/>
      <c r="B100" s="154" t="s">
        <v>168</v>
      </c>
      <c r="C100" s="162">
        <v>9867467.0188999996</v>
      </c>
      <c r="D100" s="162">
        <v>787021.82220000005</v>
      </c>
      <c r="E100" s="163">
        <v>1881.345</v>
      </c>
      <c r="F100" s="165">
        <v>1880</v>
      </c>
      <c r="G100" s="155">
        <f t="shared" si="30"/>
        <v>20</v>
      </c>
      <c r="H100" s="162">
        <v>1881.345</v>
      </c>
      <c r="I100" s="147">
        <f t="shared" si="34"/>
        <v>1.7592592680555556E-3</v>
      </c>
      <c r="J100" s="147">
        <f t="shared" si="26"/>
        <v>5.5399999999999998E-2</v>
      </c>
      <c r="K100" s="147">
        <f t="shared" si="22"/>
        <v>2.4092905999999999E-3</v>
      </c>
      <c r="L100" s="147">
        <f t="shared" si="23"/>
        <v>0.73019803756987878</v>
      </c>
      <c r="M100" s="147">
        <v>150</v>
      </c>
      <c r="N100" s="147">
        <f t="shared" si="24"/>
        <v>0.20872368492064838</v>
      </c>
      <c r="O100" s="147">
        <f t="shared" si="27"/>
        <v>2.717579888230897E-2</v>
      </c>
      <c r="P100" s="147">
        <f t="shared" si="31"/>
        <v>1922.9531249698753</v>
      </c>
      <c r="Q100" s="147">
        <f t="shared" si="35"/>
        <v>1903.3330985873349</v>
      </c>
      <c r="R100" s="147">
        <f t="shared" si="36"/>
        <v>1903.3059227884526</v>
      </c>
      <c r="S100" s="149">
        <f t="shared" ref="S100:S105" si="38">(E100-E98)/G100</f>
        <v>1.5350000000000818E-2</v>
      </c>
      <c r="T100" s="148">
        <f t="shared" si="25"/>
        <v>1880.345</v>
      </c>
      <c r="U100" s="148">
        <f>1</f>
        <v>1</v>
      </c>
      <c r="V100" s="148">
        <f t="shared" si="37"/>
        <v>22.960922788452535</v>
      </c>
      <c r="W100" s="148">
        <f t="shared" si="28"/>
        <v>42.608124969875234</v>
      </c>
      <c r="X100" s="150"/>
      <c r="Y100" s="150"/>
      <c r="Z100" s="151"/>
      <c r="AA100" s="151"/>
      <c r="AB100" s="152"/>
      <c r="AC100" s="153">
        <f t="shared" si="32"/>
        <v>63</v>
      </c>
      <c r="AD100" s="153">
        <f t="shared" si="29"/>
        <v>55.4</v>
      </c>
      <c r="AE100" s="153">
        <f t="shared" si="33"/>
        <v>3.8</v>
      </c>
      <c r="AF100" s="156" t="s">
        <v>269</v>
      </c>
      <c r="AG100" s="157"/>
    </row>
    <row r="101" spans="1:33" s="158" customFormat="1" x14ac:dyDescent="0.25">
      <c r="A101" s="150"/>
      <c r="B101" s="154" t="s">
        <v>169</v>
      </c>
      <c r="C101" s="162">
        <v>9867448.0196000002</v>
      </c>
      <c r="D101" s="162">
        <v>787015.57499999995</v>
      </c>
      <c r="E101" s="163">
        <v>1881.4949999999999</v>
      </c>
      <c r="F101" s="165">
        <v>1900</v>
      </c>
      <c r="G101" s="155">
        <f t="shared" si="30"/>
        <v>20</v>
      </c>
      <c r="H101" s="162">
        <v>1881.4949999999999</v>
      </c>
      <c r="I101" s="147">
        <f t="shared" si="34"/>
        <v>1.7592592680555556E-3</v>
      </c>
      <c r="J101" s="147">
        <f t="shared" si="26"/>
        <v>5.5399999999999998E-2</v>
      </c>
      <c r="K101" s="147">
        <f t="shared" si="22"/>
        <v>2.4092905999999999E-3</v>
      </c>
      <c r="L101" s="147">
        <f t="shared" si="23"/>
        <v>0.73019803756987878</v>
      </c>
      <c r="M101" s="147">
        <v>150</v>
      </c>
      <c r="N101" s="147">
        <f t="shared" si="24"/>
        <v>0.20872368492064838</v>
      </c>
      <c r="O101" s="147">
        <f t="shared" si="27"/>
        <v>2.717579888230897E-2</v>
      </c>
      <c r="P101" s="147">
        <f t="shared" si="31"/>
        <v>1922.9531249698753</v>
      </c>
      <c r="Q101" s="147">
        <f t="shared" si="35"/>
        <v>1903.1243749024143</v>
      </c>
      <c r="R101" s="147">
        <f t="shared" si="36"/>
        <v>1903.0971991035319</v>
      </c>
      <c r="S101" s="149">
        <f t="shared" si="38"/>
        <v>1.5149999999994179E-2</v>
      </c>
      <c r="T101" s="148">
        <f t="shared" si="25"/>
        <v>1880.4949999999999</v>
      </c>
      <c r="U101" s="148">
        <f>1</f>
        <v>1</v>
      </c>
      <c r="V101" s="148">
        <f t="shared" si="37"/>
        <v>22.60219910353203</v>
      </c>
      <c r="W101" s="148">
        <f t="shared" si="28"/>
        <v>42.458124969875371</v>
      </c>
      <c r="X101" s="150"/>
      <c r="Y101" s="150"/>
      <c r="Z101" s="151"/>
      <c r="AA101" s="151"/>
      <c r="AB101" s="152"/>
      <c r="AC101" s="153">
        <f t="shared" si="32"/>
        <v>63</v>
      </c>
      <c r="AD101" s="153">
        <f t="shared" si="29"/>
        <v>55.4</v>
      </c>
      <c r="AE101" s="153">
        <f t="shared" si="33"/>
        <v>3.8</v>
      </c>
      <c r="AF101" s="156" t="s">
        <v>269</v>
      </c>
      <c r="AG101" s="157"/>
    </row>
    <row r="102" spans="1:33" s="158" customFormat="1" x14ac:dyDescent="0.25">
      <c r="A102" s="150"/>
      <c r="B102" s="154" t="s">
        <v>170</v>
      </c>
      <c r="C102" s="162">
        <v>9867429.3257999998</v>
      </c>
      <c r="D102" s="162">
        <v>787008.59900000005</v>
      </c>
      <c r="E102" s="163">
        <v>1881.6410000000001</v>
      </c>
      <c r="F102" s="165">
        <v>1920</v>
      </c>
      <c r="G102" s="155">
        <f t="shared" si="30"/>
        <v>20</v>
      </c>
      <c r="H102" s="162">
        <v>1881.6410000000001</v>
      </c>
      <c r="I102" s="147">
        <f t="shared" si="34"/>
        <v>1.7592592680555556E-3</v>
      </c>
      <c r="J102" s="147">
        <f t="shared" si="26"/>
        <v>5.5399999999999998E-2</v>
      </c>
      <c r="K102" s="147">
        <f t="shared" si="22"/>
        <v>2.4092905999999999E-3</v>
      </c>
      <c r="L102" s="147">
        <f t="shared" ref="L102:L133" si="39">I102/K102</f>
        <v>0.73019803756987878</v>
      </c>
      <c r="M102" s="147">
        <v>150</v>
      </c>
      <c r="N102" s="147">
        <f t="shared" ref="N102:N133" si="40">6.843*G102*POWER(L102,1.852)/(POWER(J102,1.167)*POWER(M102,1.852))</f>
        <v>0.20872368492064838</v>
      </c>
      <c r="O102" s="147">
        <f t="shared" si="27"/>
        <v>2.717579888230897E-2</v>
      </c>
      <c r="P102" s="147">
        <f t="shared" si="31"/>
        <v>1922.9531249698753</v>
      </c>
      <c r="Q102" s="147">
        <f t="shared" si="35"/>
        <v>1902.9156512174936</v>
      </c>
      <c r="R102" s="147">
        <f t="shared" si="36"/>
        <v>1902.8884754186113</v>
      </c>
      <c r="S102" s="149">
        <f t="shared" si="38"/>
        <v>1.4800000000002455E-2</v>
      </c>
      <c r="T102" s="148">
        <f t="shared" ref="T102:T133" si="41">H102-U102</f>
        <v>1880.6410000000001</v>
      </c>
      <c r="U102" s="148">
        <f>1</f>
        <v>1</v>
      </c>
      <c r="V102" s="148">
        <f t="shared" si="37"/>
        <v>22.247475418611202</v>
      </c>
      <c r="W102" s="148">
        <f t="shared" si="28"/>
        <v>42.312124969875185</v>
      </c>
      <c r="X102" s="150"/>
      <c r="Y102" s="150"/>
      <c r="Z102" s="151"/>
      <c r="AA102" s="151"/>
      <c r="AB102" s="152"/>
      <c r="AC102" s="153">
        <f t="shared" si="32"/>
        <v>63</v>
      </c>
      <c r="AD102" s="153">
        <f t="shared" si="29"/>
        <v>55.4</v>
      </c>
      <c r="AE102" s="153">
        <f t="shared" si="33"/>
        <v>3.8</v>
      </c>
      <c r="AF102" s="156" t="s">
        <v>269</v>
      </c>
      <c r="AG102" s="157"/>
    </row>
    <row r="103" spans="1:33" s="158" customFormat="1" x14ac:dyDescent="0.25">
      <c r="A103" s="150"/>
      <c r="B103" s="154" t="s">
        <v>171</v>
      </c>
      <c r="C103" s="162">
        <v>9867411.6804000009</v>
      </c>
      <c r="D103" s="162">
        <v>786999.18429999996</v>
      </c>
      <c r="E103" s="163">
        <v>1881.777</v>
      </c>
      <c r="F103" s="165">
        <v>1940</v>
      </c>
      <c r="G103" s="155">
        <f t="shared" si="30"/>
        <v>20</v>
      </c>
      <c r="H103" s="162">
        <v>1881.777</v>
      </c>
      <c r="I103" s="147">
        <f t="shared" si="34"/>
        <v>1.7592592680555556E-3</v>
      </c>
      <c r="J103" s="147">
        <f t="shared" si="26"/>
        <v>5.5399999999999998E-2</v>
      </c>
      <c r="K103" s="147">
        <f t="shared" si="22"/>
        <v>2.4092905999999999E-3</v>
      </c>
      <c r="L103" s="147">
        <f t="shared" si="39"/>
        <v>0.73019803756987878</v>
      </c>
      <c r="M103" s="147">
        <v>150</v>
      </c>
      <c r="N103" s="147">
        <f t="shared" si="40"/>
        <v>0.20872368492064838</v>
      </c>
      <c r="O103" s="147">
        <f t="shared" si="27"/>
        <v>2.717579888230897E-2</v>
      </c>
      <c r="P103" s="147">
        <f t="shared" si="31"/>
        <v>1922.9531249698753</v>
      </c>
      <c r="Q103" s="147">
        <f t="shared" si="35"/>
        <v>1902.706927532573</v>
      </c>
      <c r="R103" s="147">
        <f t="shared" si="36"/>
        <v>1902.6797517336906</v>
      </c>
      <c r="S103" s="149">
        <f t="shared" si="38"/>
        <v>1.4100000000007639E-2</v>
      </c>
      <c r="T103" s="148">
        <f t="shared" si="41"/>
        <v>1880.777</v>
      </c>
      <c r="U103" s="148">
        <f>1</f>
        <v>1</v>
      </c>
      <c r="V103" s="148">
        <f t="shared" si="37"/>
        <v>21.902751733690593</v>
      </c>
      <c r="W103" s="148">
        <f t="shared" si="28"/>
        <v>42.176124969875218</v>
      </c>
      <c r="X103" s="150"/>
      <c r="Y103" s="150"/>
      <c r="Z103" s="151"/>
      <c r="AA103" s="151"/>
      <c r="AB103" s="152"/>
      <c r="AC103" s="153">
        <f t="shared" si="32"/>
        <v>63</v>
      </c>
      <c r="AD103" s="153">
        <f t="shared" si="29"/>
        <v>55.4</v>
      </c>
      <c r="AE103" s="153">
        <f t="shared" si="33"/>
        <v>3.8</v>
      </c>
      <c r="AF103" s="156" t="s">
        <v>269</v>
      </c>
      <c r="AG103" s="157"/>
    </row>
    <row r="104" spans="1:33" s="158" customFormat="1" x14ac:dyDescent="0.25">
      <c r="A104" s="150"/>
      <c r="B104" s="154" t="s">
        <v>172</v>
      </c>
      <c r="C104" s="162">
        <v>9867393.8738000002</v>
      </c>
      <c r="D104" s="162">
        <v>786990.09959999996</v>
      </c>
      <c r="E104" s="163">
        <v>1881.923</v>
      </c>
      <c r="F104" s="165">
        <v>1960</v>
      </c>
      <c r="G104" s="155">
        <f t="shared" si="30"/>
        <v>20</v>
      </c>
      <c r="H104" s="162">
        <v>1881.923</v>
      </c>
      <c r="I104" s="147">
        <f t="shared" si="34"/>
        <v>1.7592592680555556E-3</v>
      </c>
      <c r="J104" s="147">
        <f t="shared" si="26"/>
        <v>5.5399999999999998E-2</v>
      </c>
      <c r="K104" s="147">
        <f t="shared" si="22"/>
        <v>2.4092905999999999E-3</v>
      </c>
      <c r="L104" s="147">
        <f t="shared" si="39"/>
        <v>0.73019803756987878</v>
      </c>
      <c r="M104" s="147">
        <v>150</v>
      </c>
      <c r="N104" s="147">
        <f t="shared" si="40"/>
        <v>0.20872368492064838</v>
      </c>
      <c r="O104" s="147">
        <f t="shared" si="27"/>
        <v>2.717579888230897E-2</v>
      </c>
      <c r="P104" s="147">
        <f t="shared" si="31"/>
        <v>1922.9531249698753</v>
      </c>
      <c r="Q104" s="147">
        <f t="shared" si="35"/>
        <v>1902.4982038476523</v>
      </c>
      <c r="R104" s="147">
        <f t="shared" si="36"/>
        <v>1902.47102804877</v>
      </c>
      <c r="S104" s="149">
        <f t="shared" si="38"/>
        <v>1.4099999999996272E-2</v>
      </c>
      <c r="T104" s="148">
        <f t="shared" si="41"/>
        <v>1880.923</v>
      </c>
      <c r="U104" s="148">
        <f>1</f>
        <v>1</v>
      </c>
      <c r="V104" s="148">
        <f t="shared" si="37"/>
        <v>21.548028048769993</v>
      </c>
      <c r="W104" s="148">
        <f t="shared" si="28"/>
        <v>42.03012496987526</v>
      </c>
      <c r="X104" s="150"/>
      <c r="Y104" s="150"/>
      <c r="Z104" s="151"/>
      <c r="AA104" s="151"/>
      <c r="AB104" s="152"/>
      <c r="AC104" s="153">
        <f t="shared" si="32"/>
        <v>63</v>
      </c>
      <c r="AD104" s="153">
        <f t="shared" si="29"/>
        <v>55.4</v>
      </c>
      <c r="AE104" s="153">
        <f t="shared" si="33"/>
        <v>3.8</v>
      </c>
      <c r="AF104" s="156" t="s">
        <v>269</v>
      </c>
      <c r="AG104" s="157"/>
    </row>
    <row r="105" spans="1:33" s="158" customFormat="1" x14ac:dyDescent="0.25">
      <c r="A105" s="150"/>
      <c r="B105" s="154" t="s">
        <v>173</v>
      </c>
      <c r="C105" s="162">
        <v>9867375.5743000004</v>
      </c>
      <c r="D105" s="162">
        <v>786982.02949999995</v>
      </c>
      <c r="E105" s="163">
        <v>1882.1</v>
      </c>
      <c r="F105" s="165">
        <v>1980</v>
      </c>
      <c r="G105" s="155">
        <f t="shared" si="30"/>
        <v>20</v>
      </c>
      <c r="H105" s="162">
        <v>1882.1</v>
      </c>
      <c r="I105" s="147">
        <f t="shared" si="34"/>
        <v>1.7592592680555556E-3</v>
      </c>
      <c r="J105" s="147">
        <f t="shared" si="26"/>
        <v>5.5399999999999998E-2</v>
      </c>
      <c r="K105" s="147">
        <f t="shared" si="22"/>
        <v>2.4092905999999999E-3</v>
      </c>
      <c r="L105" s="147">
        <f t="shared" si="39"/>
        <v>0.73019803756987878</v>
      </c>
      <c r="M105" s="147">
        <v>150</v>
      </c>
      <c r="N105" s="147">
        <f t="shared" si="40"/>
        <v>0.20872368492064838</v>
      </c>
      <c r="O105" s="147">
        <f t="shared" si="27"/>
        <v>2.717579888230897E-2</v>
      </c>
      <c r="P105" s="147">
        <f t="shared" si="31"/>
        <v>1922.9531249698753</v>
      </c>
      <c r="Q105" s="147">
        <f t="shared" si="35"/>
        <v>1902.2894801627317</v>
      </c>
      <c r="R105" s="147">
        <f t="shared" si="36"/>
        <v>1902.2623043638494</v>
      </c>
      <c r="S105" s="149">
        <f t="shared" si="38"/>
        <v>1.614999999999327E-2</v>
      </c>
      <c r="T105" s="148">
        <f t="shared" si="41"/>
        <v>1881.1</v>
      </c>
      <c r="U105" s="148">
        <f>1</f>
        <v>1</v>
      </c>
      <c r="V105" s="148">
        <f t="shared" si="37"/>
        <v>21.162304363849444</v>
      </c>
      <c r="W105" s="148">
        <f t="shared" si="28"/>
        <v>41.853124969875353</v>
      </c>
      <c r="X105" s="150"/>
      <c r="Y105" s="150"/>
      <c r="Z105" s="151"/>
      <c r="AA105" s="151"/>
      <c r="AB105" s="152"/>
      <c r="AC105" s="153">
        <f t="shared" si="32"/>
        <v>63</v>
      </c>
      <c r="AD105" s="153">
        <f t="shared" si="29"/>
        <v>55.4</v>
      </c>
      <c r="AE105" s="153">
        <f t="shared" si="33"/>
        <v>3.8</v>
      </c>
      <c r="AF105" s="156" t="s">
        <v>269</v>
      </c>
      <c r="AG105" s="157"/>
    </row>
    <row r="106" spans="1:33" s="158" customFormat="1" x14ac:dyDescent="0.25">
      <c r="A106" s="150"/>
      <c r="B106" s="154" t="s">
        <v>174</v>
      </c>
      <c r="C106" s="162">
        <v>9867357.1674000006</v>
      </c>
      <c r="D106" s="162">
        <v>786974.21470000001</v>
      </c>
      <c r="E106" s="163">
        <v>1882.2639999999999</v>
      </c>
      <c r="F106" s="165">
        <v>2000</v>
      </c>
      <c r="G106" s="155">
        <f t="shared" si="30"/>
        <v>20</v>
      </c>
      <c r="H106" s="162">
        <v>1882.2639999999999</v>
      </c>
      <c r="I106" s="147">
        <f t="shared" si="34"/>
        <v>1.7592592680555556E-3</v>
      </c>
      <c r="J106" s="147">
        <f t="shared" si="26"/>
        <v>5.5399999999999998E-2</v>
      </c>
      <c r="K106" s="147">
        <f t="shared" si="22"/>
        <v>2.4092905999999999E-3</v>
      </c>
      <c r="L106" s="147">
        <f t="shared" si="39"/>
        <v>0.73019803756987878</v>
      </c>
      <c r="M106" s="147">
        <v>150</v>
      </c>
      <c r="N106" s="147">
        <f t="shared" si="40"/>
        <v>0.20872368492064838</v>
      </c>
      <c r="O106" s="147">
        <f t="shared" si="27"/>
        <v>2.717579888230897E-2</v>
      </c>
      <c r="P106" s="147">
        <f t="shared" si="31"/>
        <v>1922.9531249698753</v>
      </c>
      <c r="Q106" s="147">
        <f t="shared" si="35"/>
        <v>1902.0807564778111</v>
      </c>
      <c r="R106" s="147">
        <f t="shared" si="36"/>
        <v>1902.0535806789287</v>
      </c>
      <c r="S106" s="149">
        <f t="shared" ref="S106:S138" si="42">(E106-E104)/G106</f>
        <v>1.7049999999994726E-2</v>
      </c>
      <c r="T106" s="148">
        <f t="shared" si="41"/>
        <v>1881.2639999999999</v>
      </c>
      <c r="U106" s="148">
        <f>1</f>
        <v>1</v>
      </c>
      <c r="V106" s="148">
        <f t="shared" si="37"/>
        <v>20.789580678928814</v>
      </c>
      <c r="W106" s="148">
        <f t="shared" si="28"/>
        <v>41.689124969875365</v>
      </c>
      <c r="X106" s="150"/>
      <c r="Y106" s="150"/>
      <c r="Z106" s="151"/>
      <c r="AA106" s="151"/>
      <c r="AB106" s="152"/>
      <c r="AC106" s="153">
        <f t="shared" si="32"/>
        <v>63</v>
      </c>
      <c r="AD106" s="153">
        <f t="shared" si="29"/>
        <v>55.4</v>
      </c>
      <c r="AE106" s="153">
        <f t="shared" si="33"/>
        <v>3.8</v>
      </c>
      <c r="AF106" s="156" t="s">
        <v>269</v>
      </c>
      <c r="AG106" s="157"/>
    </row>
    <row r="107" spans="1:33" s="158" customFormat="1" x14ac:dyDescent="0.25">
      <c r="A107" s="150"/>
      <c r="B107" s="154" t="s">
        <v>175</v>
      </c>
      <c r="C107" s="162">
        <v>9867338.5956999995</v>
      </c>
      <c r="D107" s="162">
        <v>786966.79229999997</v>
      </c>
      <c r="E107" s="163">
        <v>1882.4069999999999</v>
      </c>
      <c r="F107" s="165">
        <v>2020</v>
      </c>
      <c r="G107" s="155">
        <f t="shared" si="30"/>
        <v>20</v>
      </c>
      <c r="H107" s="162">
        <v>1882.4069999999999</v>
      </c>
      <c r="I107" s="147">
        <f t="shared" si="34"/>
        <v>1.7592592680555556E-3</v>
      </c>
      <c r="J107" s="147">
        <f t="shared" si="26"/>
        <v>5.5399999999999998E-2</v>
      </c>
      <c r="K107" s="147">
        <f t="shared" si="22"/>
        <v>2.4092905999999999E-3</v>
      </c>
      <c r="L107" s="147">
        <f t="shared" si="39"/>
        <v>0.73019803756987878</v>
      </c>
      <c r="M107" s="147">
        <v>150</v>
      </c>
      <c r="N107" s="147">
        <f t="shared" si="40"/>
        <v>0.20872368492064838</v>
      </c>
      <c r="O107" s="147">
        <f t="shared" si="27"/>
        <v>2.717579888230897E-2</v>
      </c>
      <c r="P107" s="147">
        <f t="shared" si="31"/>
        <v>1922.9531249698753</v>
      </c>
      <c r="Q107" s="147">
        <f t="shared" si="35"/>
        <v>1901.8720327928904</v>
      </c>
      <c r="R107" s="147">
        <f t="shared" si="36"/>
        <v>1901.8448569940081</v>
      </c>
      <c r="S107" s="149">
        <f t="shared" si="42"/>
        <v>1.5350000000000818E-2</v>
      </c>
      <c r="T107" s="148">
        <f t="shared" si="41"/>
        <v>1881.4069999999999</v>
      </c>
      <c r="U107" s="148">
        <f>1</f>
        <v>1</v>
      </c>
      <c r="V107" s="148">
        <f t="shared" si="37"/>
        <v>20.437856994008143</v>
      </c>
      <c r="W107" s="148">
        <f t="shared" si="28"/>
        <v>41.546124969875336</v>
      </c>
      <c r="X107" s="150"/>
      <c r="Y107" s="150"/>
      <c r="Z107" s="151"/>
      <c r="AA107" s="151"/>
      <c r="AB107" s="152"/>
      <c r="AC107" s="153">
        <f t="shared" si="32"/>
        <v>63</v>
      </c>
      <c r="AD107" s="153">
        <f t="shared" si="29"/>
        <v>55.4</v>
      </c>
      <c r="AE107" s="153">
        <f t="shared" si="33"/>
        <v>3.8</v>
      </c>
      <c r="AF107" s="156" t="s">
        <v>269</v>
      </c>
      <c r="AG107" s="157"/>
    </row>
    <row r="108" spans="1:33" s="158" customFormat="1" x14ac:dyDescent="0.25">
      <c r="A108" s="150"/>
      <c r="B108" s="154" t="s">
        <v>176</v>
      </c>
      <c r="C108" s="162">
        <v>9867320.2292999998</v>
      </c>
      <c r="D108" s="162">
        <v>786958.92830000003</v>
      </c>
      <c r="E108" s="163">
        <v>1882.556</v>
      </c>
      <c r="F108" s="165">
        <v>2040</v>
      </c>
      <c r="G108" s="155">
        <f t="shared" si="30"/>
        <v>20</v>
      </c>
      <c r="H108" s="162">
        <v>1882.556</v>
      </c>
      <c r="I108" s="147">
        <f t="shared" si="34"/>
        <v>1.7592592680555556E-3</v>
      </c>
      <c r="J108" s="147">
        <f t="shared" si="26"/>
        <v>5.5399999999999998E-2</v>
      </c>
      <c r="K108" s="147">
        <f t="shared" si="22"/>
        <v>2.4092905999999999E-3</v>
      </c>
      <c r="L108" s="147">
        <f t="shared" si="39"/>
        <v>0.73019803756987878</v>
      </c>
      <c r="M108" s="147">
        <v>150</v>
      </c>
      <c r="N108" s="147">
        <f t="shared" si="40"/>
        <v>0.20872368492064838</v>
      </c>
      <c r="O108" s="147">
        <f t="shared" si="27"/>
        <v>2.717579888230897E-2</v>
      </c>
      <c r="P108" s="147">
        <f t="shared" si="31"/>
        <v>1922.9531249698753</v>
      </c>
      <c r="Q108" s="147">
        <f t="shared" si="35"/>
        <v>1901.6633091079698</v>
      </c>
      <c r="R108" s="147">
        <f t="shared" si="36"/>
        <v>1901.6361333090874</v>
      </c>
      <c r="S108" s="149">
        <f t="shared" si="42"/>
        <v>1.4600000000007185E-2</v>
      </c>
      <c r="T108" s="148">
        <f t="shared" si="41"/>
        <v>1881.556</v>
      </c>
      <c r="U108" s="148">
        <f>1</f>
        <v>1</v>
      </c>
      <c r="V108" s="148">
        <f t="shared" si="37"/>
        <v>20.080133309087387</v>
      </c>
      <c r="W108" s="148">
        <f t="shared" si="28"/>
        <v>41.397124969875222</v>
      </c>
      <c r="X108" s="150"/>
      <c r="Y108" s="150"/>
      <c r="Z108" s="151"/>
      <c r="AA108" s="151"/>
      <c r="AB108" s="152"/>
      <c r="AC108" s="153">
        <f t="shared" si="32"/>
        <v>63</v>
      </c>
      <c r="AD108" s="153">
        <f t="shared" si="29"/>
        <v>55.4</v>
      </c>
      <c r="AE108" s="153">
        <f t="shared" si="33"/>
        <v>3.8</v>
      </c>
      <c r="AF108" s="156" t="s">
        <v>269</v>
      </c>
      <c r="AG108" s="157"/>
    </row>
    <row r="109" spans="1:33" s="158" customFormat="1" x14ac:dyDescent="0.25">
      <c r="A109" s="150"/>
      <c r="B109" s="154" t="s">
        <v>177</v>
      </c>
      <c r="C109" s="162">
        <v>9867302.6497000009</v>
      </c>
      <c r="D109" s="162">
        <v>786949.39110000001</v>
      </c>
      <c r="E109" s="163">
        <v>1882.7239999999999</v>
      </c>
      <c r="F109" s="165">
        <v>2060</v>
      </c>
      <c r="G109" s="155">
        <f t="shared" si="30"/>
        <v>20</v>
      </c>
      <c r="H109" s="162">
        <v>1882.7239999999999</v>
      </c>
      <c r="I109" s="147">
        <f t="shared" si="34"/>
        <v>1.7592592680555556E-3</v>
      </c>
      <c r="J109" s="147">
        <f t="shared" si="26"/>
        <v>5.5399999999999998E-2</v>
      </c>
      <c r="K109" s="147">
        <f t="shared" si="22"/>
        <v>2.4092905999999999E-3</v>
      </c>
      <c r="L109" s="147">
        <f t="shared" si="39"/>
        <v>0.73019803756987878</v>
      </c>
      <c r="M109" s="147">
        <v>150</v>
      </c>
      <c r="N109" s="147">
        <f t="shared" si="40"/>
        <v>0.20872368492064838</v>
      </c>
      <c r="O109" s="147">
        <f t="shared" si="27"/>
        <v>2.717579888230897E-2</v>
      </c>
      <c r="P109" s="147">
        <f t="shared" si="31"/>
        <v>1922.9531249698753</v>
      </c>
      <c r="Q109" s="147">
        <f t="shared" si="35"/>
        <v>1901.4545854230491</v>
      </c>
      <c r="R109" s="147">
        <f t="shared" si="36"/>
        <v>1901.4274096241668</v>
      </c>
      <c r="S109" s="149">
        <f t="shared" si="42"/>
        <v>1.5850000000000364E-2</v>
      </c>
      <c r="T109" s="148">
        <f t="shared" si="41"/>
        <v>1881.7239999999999</v>
      </c>
      <c r="U109" s="148">
        <f>1</f>
        <v>1</v>
      </c>
      <c r="V109" s="148">
        <f t="shared" si="37"/>
        <v>19.703409624166852</v>
      </c>
      <c r="W109" s="148">
        <f t="shared" si="28"/>
        <v>41.229124969875329</v>
      </c>
      <c r="X109" s="150"/>
      <c r="Y109" s="150"/>
      <c r="Z109" s="151"/>
      <c r="AA109" s="151"/>
      <c r="AB109" s="152"/>
      <c r="AC109" s="153">
        <f t="shared" si="32"/>
        <v>63</v>
      </c>
      <c r="AD109" s="153">
        <f t="shared" si="29"/>
        <v>55.4</v>
      </c>
      <c r="AE109" s="153">
        <f t="shared" si="33"/>
        <v>3.8</v>
      </c>
      <c r="AF109" s="156" t="s">
        <v>269</v>
      </c>
      <c r="AG109" s="157"/>
    </row>
    <row r="110" spans="1:33" s="158" customFormat="1" x14ac:dyDescent="0.25">
      <c r="A110" s="150"/>
      <c r="B110" s="154" t="s">
        <v>178</v>
      </c>
      <c r="C110" s="162">
        <v>9867284.8706</v>
      </c>
      <c r="D110" s="162">
        <v>786940.29269999999</v>
      </c>
      <c r="E110" s="163">
        <v>1882.894</v>
      </c>
      <c r="F110" s="165">
        <v>2080</v>
      </c>
      <c r="G110" s="155">
        <f t="shared" si="30"/>
        <v>20</v>
      </c>
      <c r="H110" s="162">
        <v>1882.894</v>
      </c>
      <c r="I110" s="147">
        <f t="shared" si="34"/>
        <v>1.7592592680555556E-3</v>
      </c>
      <c r="J110" s="147">
        <f t="shared" si="26"/>
        <v>5.5399999999999998E-2</v>
      </c>
      <c r="K110" s="147">
        <f t="shared" si="22"/>
        <v>2.4092905999999999E-3</v>
      </c>
      <c r="L110" s="147">
        <f t="shared" si="39"/>
        <v>0.73019803756987878</v>
      </c>
      <c r="M110" s="147">
        <v>150</v>
      </c>
      <c r="N110" s="147">
        <f t="shared" si="40"/>
        <v>0.20872368492064838</v>
      </c>
      <c r="O110" s="147">
        <f t="shared" si="27"/>
        <v>2.717579888230897E-2</v>
      </c>
      <c r="P110" s="147">
        <f t="shared" si="31"/>
        <v>1922.9531249698753</v>
      </c>
      <c r="Q110" s="147">
        <f t="shared" si="35"/>
        <v>1901.2458617381285</v>
      </c>
      <c r="R110" s="147">
        <f t="shared" si="36"/>
        <v>1901.2186859392461</v>
      </c>
      <c r="S110" s="149">
        <f t="shared" si="42"/>
        <v>1.6899999999998271E-2</v>
      </c>
      <c r="T110" s="148">
        <f t="shared" si="41"/>
        <v>1881.894</v>
      </c>
      <c r="U110" s="148">
        <f>1</f>
        <v>1</v>
      </c>
      <c r="V110" s="148">
        <f t="shared" si="37"/>
        <v>19.324685939246137</v>
      </c>
      <c r="W110" s="148">
        <f t="shared" si="28"/>
        <v>41.059124969875256</v>
      </c>
      <c r="X110" s="150"/>
      <c r="Y110" s="150"/>
      <c r="Z110" s="151"/>
      <c r="AA110" s="151"/>
      <c r="AB110" s="152"/>
      <c r="AC110" s="153">
        <f t="shared" si="32"/>
        <v>63</v>
      </c>
      <c r="AD110" s="153">
        <f t="shared" si="29"/>
        <v>55.4</v>
      </c>
      <c r="AE110" s="153">
        <f t="shared" si="33"/>
        <v>3.8</v>
      </c>
      <c r="AF110" s="156" t="s">
        <v>269</v>
      </c>
      <c r="AG110" s="157"/>
    </row>
    <row r="111" spans="1:33" s="158" customFormat="1" x14ac:dyDescent="0.25">
      <c r="A111" s="150" t="s">
        <v>267</v>
      </c>
      <c r="B111" s="154" t="s">
        <v>179</v>
      </c>
      <c r="C111" s="162">
        <v>9867266.0061000008</v>
      </c>
      <c r="D111" s="162">
        <v>786933.64939999999</v>
      </c>
      <c r="E111" s="163">
        <v>1883.0709999999999</v>
      </c>
      <c r="F111" s="165">
        <v>2100</v>
      </c>
      <c r="G111" s="155">
        <f t="shared" si="30"/>
        <v>20</v>
      </c>
      <c r="H111" s="162">
        <v>1883.0709999999999</v>
      </c>
      <c r="I111" s="147">
        <f t="shared" si="34"/>
        <v>1.7592592680555556E-3</v>
      </c>
      <c r="J111" s="147">
        <f t="shared" si="26"/>
        <v>5.5399999999999998E-2</v>
      </c>
      <c r="K111" s="147">
        <f t="shared" si="22"/>
        <v>2.4092905999999999E-3</v>
      </c>
      <c r="L111" s="147">
        <f t="shared" si="39"/>
        <v>0.73019803756987878</v>
      </c>
      <c r="M111" s="147">
        <v>150</v>
      </c>
      <c r="N111" s="147">
        <f t="shared" si="40"/>
        <v>0.20872368492064838</v>
      </c>
      <c r="O111" s="147">
        <f t="shared" si="27"/>
        <v>2.717579888230897E-2</v>
      </c>
      <c r="P111" s="147">
        <f t="shared" si="31"/>
        <v>1922.9531249698753</v>
      </c>
      <c r="Q111" s="147">
        <f t="shared" si="35"/>
        <v>1901.0371380532079</v>
      </c>
      <c r="R111" s="147">
        <f t="shared" si="36"/>
        <v>1901.0099622543255</v>
      </c>
      <c r="S111" s="149">
        <f t="shared" si="42"/>
        <v>1.7349999999998998E-2</v>
      </c>
      <c r="T111" s="148">
        <f t="shared" si="41"/>
        <v>1882.0709999999999</v>
      </c>
      <c r="U111" s="148">
        <f>1</f>
        <v>1</v>
      </c>
      <c r="V111" s="148">
        <f t="shared" si="37"/>
        <v>18.938962254325588</v>
      </c>
      <c r="W111" s="148">
        <f t="shared" si="28"/>
        <v>40.882124969875349</v>
      </c>
      <c r="X111" s="150"/>
      <c r="Y111" s="150"/>
      <c r="Z111" s="151"/>
      <c r="AA111" s="151"/>
      <c r="AB111" s="152"/>
      <c r="AC111" s="153">
        <f t="shared" si="32"/>
        <v>63</v>
      </c>
      <c r="AD111" s="153">
        <f t="shared" si="29"/>
        <v>55.4</v>
      </c>
      <c r="AE111" s="153">
        <f t="shared" si="33"/>
        <v>3.8</v>
      </c>
      <c r="AF111" s="156" t="s">
        <v>269</v>
      </c>
      <c r="AG111" s="157"/>
    </row>
    <row r="112" spans="1:33" s="158" customFormat="1" x14ac:dyDescent="0.25">
      <c r="A112" s="150"/>
      <c r="B112" s="154" t="s">
        <v>180</v>
      </c>
      <c r="C112" s="162">
        <v>9867247.0957999993</v>
      </c>
      <c r="D112" s="162">
        <v>786927.13899999997</v>
      </c>
      <c r="E112" s="163">
        <v>1883.232</v>
      </c>
      <c r="F112" s="165">
        <v>2120</v>
      </c>
      <c r="G112" s="155">
        <f t="shared" si="30"/>
        <v>20</v>
      </c>
      <c r="H112" s="162">
        <v>1883.232</v>
      </c>
      <c r="I112" s="147">
        <f t="shared" si="34"/>
        <v>1.7592592680555556E-3</v>
      </c>
      <c r="J112" s="147">
        <f t="shared" si="26"/>
        <v>5.5399999999999998E-2</v>
      </c>
      <c r="K112" s="147">
        <f t="shared" si="22"/>
        <v>2.4092905999999999E-3</v>
      </c>
      <c r="L112" s="147">
        <f t="shared" si="39"/>
        <v>0.73019803756987878</v>
      </c>
      <c r="M112" s="147">
        <v>150</v>
      </c>
      <c r="N112" s="147">
        <f t="shared" si="40"/>
        <v>0.20872368492064838</v>
      </c>
      <c r="O112" s="147">
        <f t="shared" si="27"/>
        <v>2.717579888230897E-2</v>
      </c>
      <c r="P112" s="147">
        <f t="shared" si="31"/>
        <v>1922.9531249698753</v>
      </c>
      <c r="Q112" s="147">
        <f t="shared" si="35"/>
        <v>1900.8284143682872</v>
      </c>
      <c r="R112" s="147">
        <f t="shared" si="36"/>
        <v>1900.8012385694049</v>
      </c>
      <c r="S112" s="149">
        <f t="shared" si="42"/>
        <v>1.6899999999998271E-2</v>
      </c>
      <c r="T112" s="148">
        <f t="shared" si="41"/>
        <v>1882.232</v>
      </c>
      <c r="U112" s="148">
        <f>1</f>
        <v>1</v>
      </c>
      <c r="V112" s="148">
        <f t="shared" si="37"/>
        <v>18.569238569404888</v>
      </c>
      <c r="W112" s="148">
        <f t="shared" si="28"/>
        <v>40.721124969875291</v>
      </c>
      <c r="X112" s="150"/>
      <c r="Y112" s="150"/>
      <c r="Z112" s="151"/>
      <c r="AA112" s="151"/>
      <c r="AB112" s="152"/>
      <c r="AC112" s="153">
        <f t="shared" si="32"/>
        <v>63</v>
      </c>
      <c r="AD112" s="153">
        <f t="shared" si="29"/>
        <v>55.4</v>
      </c>
      <c r="AE112" s="153">
        <f t="shared" si="33"/>
        <v>3.8</v>
      </c>
      <c r="AF112" s="156" t="s">
        <v>269</v>
      </c>
      <c r="AG112" s="157"/>
    </row>
    <row r="113" spans="1:33" s="158" customFormat="1" x14ac:dyDescent="0.25">
      <c r="A113" s="150"/>
      <c r="B113" s="154" t="s">
        <v>181</v>
      </c>
      <c r="C113" s="162">
        <v>9867228.1537999995</v>
      </c>
      <c r="D113" s="162">
        <v>786920.72019999998</v>
      </c>
      <c r="E113" s="163">
        <v>1883.3820000000001</v>
      </c>
      <c r="F113" s="165">
        <v>2140</v>
      </c>
      <c r="G113" s="155">
        <f t="shared" si="30"/>
        <v>20</v>
      </c>
      <c r="H113" s="162">
        <v>1883.3820000000001</v>
      </c>
      <c r="I113" s="147">
        <f t="shared" si="34"/>
        <v>1.7592592680555556E-3</v>
      </c>
      <c r="J113" s="147">
        <f t="shared" si="26"/>
        <v>5.5399999999999998E-2</v>
      </c>
      <c r="K113" s="147">
        <f t="shared" si="22"/>
        <v>2.4092905999999999E-3</v>
      </c>
      <c r="L113" s="147">
        <f t="shared" si="39"/>
        <v>0.73019803756987878</v>
      </c>
      <c r="M113" s="147">
        <v>150</v>
      </c>
      <c r="N113" s="147">
        <f t="shared" si="40"/>
        <v>0.20872368492064838</v>
      </c>
      <c r="O113" s="147">
        <f t="shared" si="27"/>
        <v>2.717579888230897E-2</v>
      </c>
      <c r="P113" s="147">
        <f t="shared" si="31"/>
        <v>1922.9531249698753</v>
      </c>
      <c r="Q113" s="147">
        <f t="shared" si="35"/>
        <v>1900.6196906833666</v>
      </c>
      <c r="R113" s="147">
        <f t="shared" si="36"/>
        <v>1900.5925148844842</v>
      </c>
      <c r="S113" s="149">
        <f t="shared" si="42"/>
        <v>1.5550000000007457E-2</v>
      </c>
      <c r="T113" s="148">
        <f t="shared" si="41"/>
        <v>1882.3820000000001</v>
      </c>
      <c r="U113" s="148">
        <f>1</f>
        <v>1</v>
      </c>
      <c r="V113" s="148">
        <f t="shared" si="37"/>
        <v>18.210514884484155</v>
      </c>
      <c r="W113" s="148">
        <f t="shared" si="28"/>
        <v>40.5711249698752</v>
      </c>
      <c r="X113" s="150"/>
      <c r="Y113" s="150"/>
      <c r="Z113" s="151"/>
      <c r="AA113" s="151"/>
      <c r="AB113" s="152"/>
      <c r="AC113" s="153">
        <f t="shared" si="32"/>
        <v>63</v>
      </c>
      <c r="AD113" s="153">
        <f t="shared" si="29"/>
        <v>55.4</v>
      </c>
      <c r="AE113" s="153">
        <f t="shared" si="33"/>
        <v>3.8</v>
      </c>
      <c r="AF113" s="156" t="s">
        <v>269</v>
      </c>
      <c r="AG113" s="157"/>
    </row>
    <row r="114" spans="1:33" s="158" customFormat="1" x14ac:dyDescent="0.25">
      <c r="A114" s="150"/>
      <c r="B114" s="154" t="s">
        <v>182</v>
      </c>
      <c r="C114" s="162">
        <v>9867210.3268999998</v>
      </c>
      <c r="D114" s="162">
        <v>786911.79440000001</v>
      </c>
      <c r="E114" s="163">
        <v>1883.5889999999999</v>
      </c>
      <c r="F114" s="165">
        <v>2160</v>
      </c>
      <c r="G114" s="155">
        <f t="shared" si="30"/>
        <v>20</v>
      </c>
      <c r="H114" s="162">
        <v>1883.5889999999999</v>
      </c>
      <c r="I114" s="147">
        <f t="shared" si="34"/>
        <v>1.7592592680555556E-3</v>
      </c>
      <c r="J114" s="147">
        <f t="shared" si="26"/>
        <v>5.5399999999999998E-2</v>
      </c>
      <c r="K114" s="147">
        <f t="shared" si="22"/>
        <v>2.4092905999999999E-3</v>
      </c>
      <c r="L114" s="147">
        <f t="shared" si="39"/>
        <v>0.73019803756987878</v>
      </c>
      <c r="M114" s="147">
        <v>150</v>
      </c>
      <c r="N114" s="147">
        <f t="shared" si="40"/>
        <v>0.20872368492064838</v>
      </c>
      <c r="O114" s="147">
        <f t="shared" si="27"/>
        <v>2.717579888230897E-2</v>
      </c>
      <c r="P114" s="147">
        <f t="shared" si="31"/>
        <v>1922.9531249698753</v>
      </c>
      <c r="Q114" s="147">
        <f t="shared" si="35"/>
        <v>1900.4109669984459</v>
      </c>
      <c r="R114" s="147">
        <f t="shared" si="36"/>
        <v>1900.3837911995636</v>
      </c>
      <c r="S114" s="149">
        <f t="shared" si="42"/>
        <v>1.7849999999998544E-2</v>
      </c>
      <c r="T114" s="148">
        <f t="shared" si="41"/>
        <v>1882.5889999999999</v>
      </c>
      <c r="U114" s="148">
        <f>1</f>
        <v>1</v>
      </c>
      <c r="V114" s="148">
        <f t="shared" si="37"/>
        <v>17.794791199563633</v>
      </c>
      <c r="W114" s="148">
        <f t="shared" si="28"/>
        <v>40.36412496987532</v>
      </c>
      <c r="X114" s="150"/>
      <c r="Y114" s="150"/>
      <c r="Z114" s="151"/>
      <c r="AA114" s="151"/>
      <c r="AB114" s="152"/>
      <c r="AC114" s="153">
        <f t="shared" si="32"/>
        <v>63</v>
      </c>
      <c r="AD114" s="153">
        <f t="shared" si="29"/>
        <v>55.4</v>
      </c>
      <c r="AE114" s="153">
        <f t="shared" si="33"/>
        <v>3.8</v>
      </c>
      <c r="AF114" s="156" t="s">
        <v>269</v>
      </c>
      <c r="AG114" s="157"/>
    </row>
    <row r="115" spans="1:33" s="158" customFormat="1" x14ac:dyDescent="0.25">
      <c r="A115" s="150"/>
      <c r="B115" s="154" t="s">
        <v>183</v>
      </c>
      <c r="C115" s="162">
        <v>9867192.9047999997</v>
      </c>
      <c r="D115" s="162">
        <v>786901.97420000006</v>
      </c>
      <c r="E115" s="163">
        <v>1883.8130000000001</v>
      </c>
      <c r="F115" s="165">
        <v>2180</v>
      </c>
      <c r="G115" s="155">
        <f t="shared" si="30"/>
        <v>20</v>
      </c>
      <c r="H115" s="162">
        <v>1883.8130000000001</v>
      </c>
      <c r="I115" s="147">
        <f t="shared" si="34"/>
        <v>1.7592592680555556E-3</v>
      </c>
      <c r="J115" s="147">
        <f t="shared" si="26"/>
        <v>5.5399999999999998E-2</v>
      </c>
      <c r="K115" s="147">
        <f t="shared" si="22"/>
        <v>2.4092905999999999E-3</v>
      </c>
      <c r="L115" s="147">
        <f t="shared" si="39"/>
        <v>0.73019803756987878</v>
      </c>
      <c r="M115" s="147">
        <v>150</v>
      </c>
      <c r="N115" s="147">
        <f t="shared" si="40"/>
        <v>0.20872368492064838</v>
      </c>
      <c r="O115" s="147">
        <f t="shared" si="27"/>
        <v>2.717579888230897E-2</v>
      </c>
      <c r="P115" s="147">
        <f t="shared" si="31"/>
        <v>1922.9531249698753</v>
      </c>
      <c r="Q115" s="147">
        <f t="shared" si="35"/>
        <v>1900.2022433135253</v>
      </c>
      <c r="R115" s="147">
        <f t="shared" si="36"/>
        <v>1900.1750675146429</v>
      </c>
      <c r="S115" s="149">
        <f t="shared" si="42"/>
        <v>2.1550000000002002E-2</v>
      </c>
      <c r="T115" s="148">
        <f t="shared" si="41"/>
        <v>1882.8130000000001</v>
      </c>
      <c r="U115" s="148">
        <f>1</f>
        <v>1</v>
      </c>
      <c r="V115" s="148">
        <f t="shared" si="37"/>
        <v>17.362067514642831</v>
      </c>
      <c r="W115" s="148">
        <f t="shared" si="28"/>
        <v>40.14012496987516</v>
      </c>
      <c r="X115" s="150"/>
      <c r="Y115" s="150"/>
      <c r="Z115" s="151"/>
      <c r="AA115" s="151"/>
      <c r="AB115" s="152"/>
      <c r="AC115" s="153">
        <f t="shared" si="32"/>
        <v>63</v>
      </c>
      <c r="AD115" s="153">
        <f t="shared" si="29"/>
        <v>55.4</v>
      </c>
      <c r="AE115" s="153">
        <f t="shared" si="33"/>
        <v>3.8</v>
      </c>
      <c r="AF115" s="156" t="s">
        <v>269</v>
      </c>
      <c r="AG115" s="157"/>
    </row>
    <row r="116" spans="1:33" s="158" customFormat="1" x14ac:dyDescent="0.25">
      <c r="A116" s="150"/>
      <c r="B116" s="154" t="s">
        <v>184</v>
      </c>
      <c r="C116" s="162">
        <v>9867175.0435000006</v>
      </c>
      <c r="D116" s="162">
        <v>786892.97580000001</v>
      </c>
      <c r="E116" s="163">
        <v>1883.9659999999999</v>
      </c>
      <c r="F116" s="165">
        <v>2200</v>
      </c>
      <c r="G116" s="155">
        <f t="shared" si="30"/>
        <v>20</v>
      </c>
      <c r="H116" s="162">
        <v>1883.9659999999999</v>
      </c>
      <c r="I116" s="147">
        <f t="shared" si="34"/>
        <v>1.7592592680555556E-3</v>
      </c>
      <c r="J116" s="147">
        <f t="shared" si="26"/>
        <v>5.5399999999999998E-2</v>
      </c>
      <c r="K116" s="147">
        <f t="shared" si="22"/>
        <v>2.4092905999999999E-3</v>
      </c>
      <c r="L116" s="147">
        <f t="shared" si="39"/>
        <v>0.73019803756987878</v>
      </c>
      <c r="M116" s="147">
        <v>150</v>
      </c>
      <c r="N116" s="147">
        <f t="shared" si="40"/>
        <v>0.20872368492064838</v>
      </c>
      <c r="O116" s="147">
        <f t="shared" si="27"/>
        <v>2.717579888230897E-2</v>
      </c>
      <c r="P116" s="147">
        <f t="shared" si="31"/>
        <v>1922.9531249698753</v>
      </c>
      <c r="Q116" s="147">
        <f t="shared" si="35"/>
        <v>1899.9935196286046</v>
      </c>
      <c r="R116" s="147">
        <f t="shared" si="36"/>
        <v>1899.9663438297223</v>
      </c>
      <c r="S116" s="149">
        <f t="shared" si="42"/>
        <v>1.8849999999997636E-2</v>
      </c>
      <c r="T116" s="148">
        <f t="shared" si="41"/>
        <v>1882.9659999999999</v>
      </c>
      <c r="U116" s="148">
        <f>1</f>
        <v>1</v>
      </c>
      <c r="V116" s="148">
        <f t="shared" si="37"/>
        <v>17.000343829722397</v>
      </c>
      <c r="W116" s="148">
        <f t="shared" si="28"/>
        <v>39.987124969875367</v>
      </c>
      <c r="X116" s="150"/>
      <c r="Y116" s="150"/>
      <c r="Z116" s="151"/>
      <c r="AA116" s="151"/>
      <c r="AB116" s="152"/>
      <c r="AC116" s="153">
        <f t="shared" si="32"/>
        <v>63</v>
      </c>
      <c r="AD116" s="153">
        <f t="shared" si="29"/>
        <v>55.4</v>
      </c>
      <c r="AE116" s="153">
        <f t="shared" si="33"/>
        <v>3.8</v>
      </c>
      <c r="AF116" s="156" t="s">
        <v>269</v>
      </c>
      <c r="AG116" s="157"/>
    </row>
    <row r="117" spans="1:33" s="158" customFormat="1" x14ac:dyDescent="0.25">
      <c r="A117" s="150"/>
      <c r="B117" s="154" t="s">
        <v>185</v>
      </c>
      <c r="C117" s="162">
        <v>9867157.1182000004</v>
      </c>
      <c r="D117" s="162">
        <v>786884.10930000001</v>
      </c>
      <c r="E117" s="163">
        <v>1884.124</v>
      </c>
      <c r="F117" s="165">
        <v>2220</v>
      </c>
      <c r="G117" s="155">
        <f t="shared" si="30"/>
        <v>20</v>
      </c>
      <c r="H117" s="162">
        <v>1884.124</v>
      </c>
      <c r="I117" s="147">
        <f t="shared" si="34"/>
        <v>1.7592592680555556E-3</v>
      </c>
      <c r="J117" s="147">
        <f t="shared" si="26"/>
        <v>5.5399999999999998E-2</v>
      </c>
      <c r="K117" s="147">
        <f t="shared" si="22"/>
        <v>2.4092905999999999E-3</v>
      </c>
      <c r="L117" s="147">
        <f t="shared" si="39"/>
        <v>0.73019803756987878</v>
      </c>
      <c r="M117" s="147">
        <v>150</v>
      </c>
      <c r="N117" s="147">
        <f t="shared" si="40"/>
        <v>0.20872368492064838</v>
      </c>
      <c r="O117" s="147">
        <f t="shared" si="27"/>
        <v>2.717579888230897E-2</v>
      </c>
      <c r="P117" s="147">
        <f t="shared" si="31"/>
        <v>1922.9531249698753</v>
      </c>
      <c r="Q117" s="147">
        <f t="shared" si="35"/>
        <v>1899.784795943684</v>
      </c>
      <c r="R117" s="147">
        <f t="shared" si="36"/>
        <v>1899.7576201448016</v>
      </c>
      <c r="S117" s="149">
        <f t="shared" si="42"/>
        <v>1.554999999999609E-2</v>
      </c>
      <c r="T117" s="148">
        <f t="shared" si="41"/>
        <v>1883.124</v>
      </c>
      <c r="U117" s="148">
        <f>1</f>
        <v>1</v>
      </c>
      <c r="V117" s="148">
        <f t="shared" si="37"/>
        <v>16.633620144801625</v>
      </c>
      <c r="W117" s="148">
        <f t="shared" si="28"/>
        <v>39.829124969875238</v>
      </c>
      <c r="X117" s="150"/>
      <c r="Y117" s="150"/>
      <c r="Z117" s="151"/>
      <c r="AA117" s="151"/>
      <c r="AB117" s="152"/>
      <c r="AC117" s="153">
        <f t="shared" si="32"/>
        <v>63</v>
      </c>
      <c r="AD117" s="153">
        <f t="shared" si="29"/>
        <v>55.4</v>
      </c>
      <c r="AE117" s="153">
        <f t="shared" si="33"/>
        <v>3.8</v>
      </c>
      <c r="AF117" s="156" t="s">
        <v>269</v>
      </c>
      <c r="AG117" s="157"/>
    </row>
    <row r="118" spans="1:33" s="158" customFormat="1" x14ac:dyDescent="0.25">
      <c r="A118" s="150"/>
      <c r="B118" s="154" t="s">
        <v>186</v>
      </c>
      <c r="C118" s="162">
        <v>9867138.9810000006</v>
      </c>
      <c r="D118" s="162">
        <v>786875.68070000003</v>
      </c>
      <c r="E118" s="163">
        <v>1884.2940000000001</v>
      </c>
      <c r="F118" s="165">
        <v>2240</v>
      </c>
      <c r="G118" s="155">
        <f t="shared" si="30"/>
        <v>20</v>
      </c>
      <c r="H118" s="162">
        <v>1884.2940000000001</v>
      </c>
      <c r="I118" s="147">
        <f t="shared" si="34"/>
        <v>1.7592592680555556E-3</v>
      </c>
      <c r="J118" s="147">
        <f t="shared" si="26"/>
        <v>5.5399999999999998E-2</v>
      </c>
      <c r="K118" s="147">
        <f t="shared" si="22"/>
        <v>2.4092905999999999E-3</v>
      </c>
      <c r="L118" s="147">
        <f t="shared" si="39"/>
        <v>0.73019803756987878</v>
      </c>
      <c r="M118" s="147">
        <v>150</v>
      </c>
      <c r="N118" s="147">
        <f t="shared" si="40"/>
        <v>0.20872368492064838</v>
      </c>
      <c r="O118" s="147">
        <f t="shared" si="27"/>
        <v>2.717579888230897E-2</v>
      </c>
      <c r="P118" s="147">
        <f t="shared" si="31"/>
        <v>1922.9531249698753</v>
      </c>
      <c r="Q118" s="147">
        <f t="shared" si="35"/>
        <v>1899.5760722587634</v>
      </c>
      <c r="R118" s="147">
        <f t="shared" si="36"/>
        <v>1899.548896459881</v>
      </c>
      <c r="S118" s="149">
        <f t="shared" si="42"/>
        <v>1.6400000000010094E-2</v>
      </c>
      <c r="T118" s="148">
        <f t="shared" si="41"/>
        <v>1883.2940000000001</v>
      </c>
      <c r="U118" s="148">
        <f>1</f>
        <v>1</v>
      </c>
      <c r="V118" s="148">
        <f t="shared" si="37"/>
        <v>16.254896459880911</v>
      </c>
      <c r="W118" s="148">
        <f t="shared" si="28"/>
        <v>39.659124969875165</v>
      </c>
      <c r="X118" s="150"/>
      <c r="Y118" s="150"/>
      <c r="Z118" s="151"/>
      <c r="AA118" s="151"/>
      <c r="AB118" s="152"/>
      <c r="AC118" s="153">
        <f t="shared" si="32"/>
        <v>63</v>
      </c>
      <c r="AD118" s="153">
        <f t="shared" si="29"/>
        <v>55.4</v>
      </c>
      <c r="AE118" s="153">
        <f t="shared" si="33"/>
        <v>3.8</v>
      </c>
      <c r="AF118" s="156" t="s">
        <v>269</v>
      </c>
      <c r="AG118" s="157"/>
    </row>
    <row r="119" spans="1:33" s="158" customFormat="1" x14ac:dyDescent="0.25">
      <c r="A119" s="150"/>
      <c r="B119" s="154" t="s">
        <v>187</v>
      </c>
      <c r="C119" s="162">
        <v>9867121.5561999995</v>
      </c>
      <c r="D119" s="162">
        <v>786865.93299999996</v>
      </c>
      <c r="E119" s="163">
        <v>1884.492</v>
      </c>
      <c r="F119" s="165">
        <v>2260</v>
      </c>
      <c r="G119" s="155">
        <f t="shared" si="30"/>
        <v>20</v>
      </c>
      <c r="H119" s="162">
        <v>1884.492</v>
      </c>
      <c r="I119" s="147">
        <f t="shared" si="34"/>
        <v>1.7592592680555556E-3</v>
      </c>
      <c r="J119" s="147">
        <f t="shared" si="26"/>
        <v>5.5399999999999998E-2</v>
      </c>
      <c r="K119" s="147">
        <f t="shared" si="22"/>
        <v>2.4092905999999999E-3</v>
      </c>
      <c r="L119" s="147">
        <f t="shared" si="39"/>
        <v>0.73019803756987878</v>
      </c>
      <c r="M119" s="147">
        <v>150</v>
      </c>
      <c r="N119" s="147">
        <f t="shared" si="40"/>
        <v>0.20872368492064838</v>
      </c>
      <c r="O119" s="147">
        <f t="shared" si="27"/>
        <v>2.717579888230897E-2</v>
      </c>
      <c r="P119" s="147">
        <f t="shared" si="31"/>
        <v>1922.9531249698753</v>
      </c>
      <c r="Q119" s="147">
        <f t="shared" si="35"/>
        <v>1899.3673485738427</v>
      </c>
      <c r="R119" s="147">
        <f t="shared" si="36"/>
        <v>1899.3401727749604</v>
      </c>
      <c r="S119" s="149">
        <f t="shared" si="42"/>
        <v>1.8399999999996908E-2</v>
      </c>
      <c r="T119" s="148">
        <f t="shared" si="41"/>
        <v>1883.492</v>
      </c>
      <c r="U119" s="148">
        <f>1</f>
        <v>1</v>
      </c>
      <c r="V119" s="148">
        <f t="shared" si="37"/>
        <v>15.848172774960403</v>
      </c>
      <c r="W119" s="148">
        <f t="shared" si="28"/>
        <v>39.4611249698753</v>
      </c>
      <c r="X119" s="150"/>
      <c r="Y119" s="150"/>
      <c r="Z119" s="151"/>
      <c r="AA119" s="151"/>
      <c r="AB119" s="152"/>
      <c r="AC119" s="153">
        <f t="shared" si="32"/>
        <v>63</v>
      </c>
      <c r="AD119" s="153">
        <f t="shared" si="29"/>
        <v>55.4</v>
      </c>
      <c r="AE119" s="153">
        <f t="shared" si="33"/>
        <v>3.8</v>
      </c>
      <c r="AF119" s="156" t="s">
        <v>269</v>
      </c>
      <c r="AG119" s="157"/>
    </row>
    <row r="120" spans="1:33" s="158" customFormat="1" x14ac:dyDescent="0.25">
      <c r="A120" s="150"/>
      <c r="B120" s="154" t="s">
        <v>188</v>
      </c>
      <c r="C120" s="162">
        <v>9867104.5898000002</v>
      </c>
      <c r="D120" s="162">
        <v>786855.34329999995</v>
      </c>
      <c r="E120" s="163">
        <v>1884.7080000000001</v>
      </c>
      <c r="F120" s="165">
        <v>2280</v>
      </c>
      <c r="G120" s="155">
        <f t="shared" si="30"/>
        <v>20</v>
      </c>
      <c r="H120" s="162">
        <v>1884.7080000000001</v>
      </c>
      <c r="I120" s="147">
        <f t="shared" si="34"/>
        <v>1.7592592680555556E-3</v>
      </c>
      <c r="J120" s="147">
        <f t="shared" si="26"/>
        <v>5.5399999999999998E-2</v>
      </c>
      <c r="K120" s="147">
        <f t="shared" si="22"/>
        <v>2.4092905999999999E-3</v>
      </c>
      <c r="L120" s="147">
        <f t="shared" si="39"/>
        <v>0.73019803756987878</v>
      </c>
      <c r="M120" s="147">
        <v>150</v>
      </c>
      <c r="N120" s="147">
        <f t="shared" si="40"/>
        <v>0.20872368492064838</v>
      </c>
      <c r="O120" s="147">
        <f t="shared" si="27"/>
        <v>2.717579888230897E-2</v>
      </c>
      <c r="P120" s="147">
        <f t="shared" si="31"/>
        <v>1922.9531249698753</v>
      </c>
      <c r="Q120" s="147">
        <f t="shared" si="35"/>
        <v>1899.1586248889221</v>
      </c>
      <c r="R120" s="147">
        <f t="shared" si="36"/>
        <v>1899.1314490900397</v>
      </c>
      <c r="S120" s="149">
        <f t="shared" si="42"/>
        <v>2.0699999999999365E-2</v>
      </c>
      <c r="T120" s="148">
        <f t="shared" si="41"/>
        <v>1883.7080000000001</v>
      </c>
      <c r="U120" s="148">
        <f>1</f>
        <v>1</v>
      </c>
      <c r="V120" s="148">
        <f t="shared" si="37"/>
        <v>15.423449090039639</v>
      </c>
      <c r="W120" s="148">
        <f t="shared" si="28"/>
        <v>39.245124969875178</v>
      </c>
      <c r="X120" s="150"/>
      <c r="Y120" s="150"/>
      <c r="Z120" s="151"/>
      <c r="AA120" s="151"/>
      <c r="AB120" s="152"/>
      <c r="AC120" s="153">
        <f t="shared" si="32"/>
        <v>63</v>
      </c>
      <c r="AD120" s="153">
        <f t="shared" si="29"/>
        <v>55.4</v>
      </c>
      <c r="AE120" s="153">
        <f t="shared" si="33"/>
        <v>3.8</v>
      </c>
      <c r="AF120" s="156" t="s">
        <v>269</v>
      </c>
      <c r="AG120" s="157"/>
    </row>
    <row r="121" spans="1:33" s="158" customFormat="1" x14ac:dyDescent="0.25">
      <c r="A121" s="150"/>
      <c r="B121" s="154" t="s">
        <v>189</v>
      </c>
      <c r="C121" s="162">
        <v>9867086.7464000005</v>
      </c>
      <c r="D121" s="162">
        <v>786846.31180000002</v>
      </c>
      <c r="E121" s="163">
        <v>1884.816</v>
      </c>
      <c r="F121" s="165">
        <v>2300</v>
      </c>
      <c r="G121" s="155">
        <f t="shared" si="30"/>
        <v>20</v>
      </c>
      <c r="H121" s="162">
        <v>1884.816</v>
      </c>
      <c r="I121" s="147">
        <f t="shared" si="34"/>
        <v>1.7592592680555556E-3</v>
      </c>
      <c r="J121" s="147">
        <f t="shared" si="26"/>
        <v>5.5399999999999998E-2</v>
      </c>
      <c r="K121" s="147">
        <f t="shared" si="22"/>
        <v>2.4092905999999999E-3</v>
      </c>
      <c r="L121" s="147">
        <f t="shared" si="39"/>
        <v>0.73019803756987878</v>
      </c>
      <c r="M121" s="147">
        <v>150</v>
      </c>
      <c r="N121" s="147">
        <f t="shared" si="40"/>
        <v>0.20872368492064838</v>
      </c>
      <c r="O121" s="147">
        <f t="shared" si="27"/>
        <v>2.717579888230897E-2</v>
      </c>
      <c r="P121" s="147">
        <f t="shared" si="31"/>
        <v>1922.9531249698753</v>
      </c>
      <c r="Q121" s="147">
        <f t="shared" si="35"/>
        <v>1898.9499012040014</v>
      </c>
      <c r="R121" s="147">
        <f t="shared" si="36"/>
        <v>1898.9227254051191</v>
      </c>
      <c r="S121" s="149">
        <f t="shared" si="42"/>
        <v>1.6200000000003455E-2</v>
      </c>
      <c r="T121" s="148">
        <f t="shared" si="41"/>
        <v>1883.816</v>
      </c>
      <c r="U121" s="148">
        <f>1</f>
        <v>1</v>
      </c>
      <c r="V121" s="148">
        <f t="shared" si="37"/>
        <v>15.10672540511905</v>
      </c>
      <c r="W121" s="148">
        <f t="shared" si="28"/>
        <v>39.137124969875231</v>
      </c>
      <c r="X121" s="150"/>
      <c r="Y121" s="150"/>
      <c r="Z121" s="151"/>
      <c r="AA121" s="151"/>
      <c r="AB121" s="152"/>
      <c r="AC121" s="153">
        <f t="shared" si="32"/>
        <v>63</v>
      </c>
      <c r="AD121" s="153">
        <f t="shared" si="29"/>
        <v>55.4</v>
      </c>
      <c r="AE121" s="153">
        <f t="shared" si="33"/>
        <v>3.8</v>
      </c>
      <c r="AF121" s="156" t="s">
        <v>269</v>
      </c>
      <c r="AG121" s="157"/>
    </row>
    <row r="122" spans="1:33" s="158" customFormat="1" x14ac:dyDescent="0.25">
      <c r="A122" s="150"/>
      <c r="B122" s="154" t="s">
        <v>190</v>
      </c>
      <c r="C122" s="162">
        <v>9867068.8452000003</v>
      </c>
      <c r="D122" s="162">
        <v>786837.39540000004</v>
      </c>
      <c r="E122" s="163">
        <v>1884.9280000000001</v>
      </c>
      <c r="F122" s="165">
        <v>2320</v>
      </c>
      <c r="G122" s="155">
        <f t="shared" si="30"/>
        <v>20</v>
      </c>
      <c r="H122" s="162">
        <v>1884.9280000000001</v>
      </c>
      <c r="I122" s="147">
        <f t="shared" si="34"/>
        <v>1.7592592680555556E-3</v>
      </c>
      <c r="J122" s="147">
        <f t="shared" si="26"/>
        <v>5.5399999999999998E-2</v>
      </c>
      <c r="K122" s="147">
        <f t="shared" si="22"/>
        <v>2.4092905999999999E-3</v>
      </c>
      <c r="L122" s="147">
        <f t="shared" si="39"/>
        <v>0.73019803756987878</v>
      </c>
      <c r="M122" s="147">
        <v>150</v>
      </c>
      <c r="N122" s="147">
        <f t="shared" si="40"/>
        <v>0.20872368492064838</v>
      </c>
      <c r="O122" s="147">
        <f t="shared" si="27"/>
        <v>2.717579888230897E-2</v>
      </c>
      <c r="P122" s="147">
        <f t="shared" si="31"/>
        <v>1922.9531249698753</v>
      </c>
      <c r="Q122" s="147">
        <f t="shared" si="35"/>
        <v>1898.7411775190808</v>
      </c>
      <c r="R122" s="147">
        <f t="shared" si="36"/>
        <v>1898.7140017201984</v>
      </c>
      <c r="S122" s="149">
        <f t="shared" si="42"/>
        <v>1.1000000000001365E-2</v>
      </c>
      <c r="T122" s="148">
        <f t="shared" si="41"/>
        <v>1883.9280000000001</v>
      </c>
      <c r="U122" s="148">
        <f>1</f>
        <v>1</v>
      </c>
      <c r="V122" s="148">
        <f t="shared" si="37"/>
        <v>14.786001720198328</v>
      </c>
      <c r="W122" s="148">
        <f t="shared" si="28"/>
        <v>39.025124969875151</v>
      </c>
      <c r="X122" s="150"/>
      <c r="Y122" s="150"/>
      <c r="Z122" s="151"/>
      <c r="AA122" s="151"/>
      <c r="AB122" s="152"/>
      <c r="AC122" s="153">
        <f t="shared" si="32"/>
        <v>63</v>
      </c>
      <c r="AD122" s="153">
        <f t="shared" si="29"/>
        <v>55.4</v>
      </c>
      <c r="AE122" s="153">
        <f t="shared" si="33"/>
        <v>3.8</v>
      </c>
      <c r="AF122" s="156" t="s">
        <v>269</v>
      </c>
      <c r="AG122" s="157"/>
    </row>
    <row r="123" spans="1:33" s="158" customFormat="1" x14ac:dyDescent="0.25">
      <c r="A123" s="150"/>
      <c r="B123" s="154" t="s">
        <v>191</v>
      </c>
      <c r="C123" s="162">
        <v>9867050.6953999996</v>
      </c>
      <c r="D123" s="162">
        <v>786828.99410000001</v>
      </c>
      <c r="E123" s="163">
        <v>1885.077</v>
      </c>
      <c r="F123" s="165">
        <v>2340</v>
      </c>
      <c r="G123" s="155">
        <f t="shared" si="30"/>
        <v>20</v>
      </c>
      <c r="H123" s="162">
        <v>1885.077</v>
      </c>
      <c r="I123" s="147">
        <f t="shared" si="34"/>
        <v>1.7592592680555556E-3</v>
      </c>
      <c r="J123" s="147">
        <f t="shared" si="26"/>
        <v>5.5399999999999998E-2</v>
      </c>
      <c r="K123" s="147">
        <f t="shared" si="22"/>
        <v>2.4092905999999999E-3</v>
      </c>
      <c r="L123" s="147">
        <f t="shared" si="39"/>
        <v>0.73019803756987878</v>
      </c>
      <c r="M123" s="147">
        <v>150</v>
      </c>
      <c r="N123" s="147">
        <f t="shared" si="40"/>
        <v>0.20872368492064838</v>
      </c>
      <c r="O123" s="147">
        <f t="shared" si="27"/>
        <v>2.717579888230897E-2</v>
      </c>
      <c r="P123" s="147">
        <f t="shared" si="31"/>
        <v>1922.9531249698753</v>
      </c>
      <c r="Q123" s="147">
        <f t="shared" si="35"/>
        <v>1898.5324538341602</v>
      </c>
      <c r="R123" s="147">
        <f t="shared" si="36"/>
        <v>1898.5052780352778</v>
      </c>
      <c r="S123" s="149">
        <f t="shared" si="42"/>
        <v>1.3049999999998363E-2</v>
      </c>
      <c r="T123" s="148">
        <f t="shared" si="41"/>
        <v>1884.077</v>
      </c>
      <c r="U123" s="148">
        <f>1</f>
        <v>1</v>
      </c>
      <c r="V123" s="148">
        <f t="shared" si="37"/>
        <v>14.428278035277799</v>
      </c>
      <c r="W123" s="148">
        <f t="shared" si="28"/>
        <v>38.876124969875264</v>
      </c>
      <c r="X123" s="150"/>
      <c r="Y123" s="150"/>
      <c r="Z123" s="151"/>
      <c r="AA123" s="151"/>
      <c r="AB123" s="152"/>
      <c r="AC123" s="153">
        <f t="shared" si="32"/>
        <v>63</v>
      </c>
      <c r="AD123" s="153">
        <f t="shared" si="29"/>
        <v>55.4</v>
      </c>
      <c r="AE123" s="153">
        <f t="shared" si="33"/>
        <v>3.8</v>
      </c>
      <c r="AF123" s="156" t="s">
        <v>269</v>
      </c>
      <c r="AG123" s="157"/>
    </row>
    <row r="124" spans="1:33" s="158" customFormat="1" x14ac:dyDescent="0.25">
      <c r="A124" s="150"/>
      <c r="B124" s="154" t="s">
        <v>192</v>
      </c>
      <c r="C124" s="162">
        <v>9867032.5523000006</v>
      </c>
      <c r="D124" s="162">
        <v>786820.57799999998</v>
      </c>
      <c r="E124" s="163">
        <v>1885.2460000000001</v>
      </c>
      <c r="F124" s="165">
        <v>2360</v>
      </c>
      <c r="G124" s="155">
        <f t="shared" si="30"/>
        <v>20</v>
      </c>
      <c r="H124" s="162">
        <v>1885.2460000000001</v>
      </c>
      <c r="I124" s="147">
        <f t="shared" si="34"/>
        <v>1.7592592680555556E-3</v>
      </c>
      <c r="J124" s="147">
        <f t="shared" si="26"/>
        <v>5.5399999999999998E-2</v>
      </c>
      <c r="K124" s="147">
        <f t="shared" si="22"/>
        <v>2.4092905999999999E-3</v>
      </c>
      <c r="L124" s="147">
        <f t="shared" si="39"/>
        <v>0.73019803756987878</v>
      </c>
      <c r="M124" s="147">
        <v>150</v>
      </c>
      <c r="N124" s="147">
        <f t="shared" si="40"/>
        <v>0.20872368492064838</v>
      </c>
      <c r="O124" s="147">
        <f t="shared" si="27"/>
        <v>2.717579888230897E-2</v>
      </c>
      <c r="P124" s="147">
        <f t="shared" si="31"/>
        <v>1922.9531249698753</v>
      </c>
      <c r="Q124" s="147">
        <f t="shared" si="35"/>
        <v>1898.3237301492395</v>
      </c>
      <c r="R124" s="147">
        <f t="shared" si="36"/>
        <v>1898.2965543503572</v>
      </c>
      <c r="S124" s="149">
        <f t="shared" si="42"/>
        <v>1.5899999999999182E-2</v>
      </c>
      <c r="T124" s="148">
        <f t="shared" si="41"/>
        <v>1884.2460000000001</v>
      </c>
      <c r="U124" s="148">
        <f>1</f>
        <v>1</v>
      </c>
      <c r="V124" s="148">
        <f t="shared" si="37"/>
        <v>14.050554350357061</v>
      </c>
      <c r="W124" s="148">
        <f t="shared" si="28"/>
        <v>38.707124969875167</v>
      </c>
      <c r="X124" s="150"/>
      <c r="Y124" s="150"/>
      <c r="Z124" s="151"/>
      <c r="AA124" s="151"/>
      <c r="AB124" s="152"/>
      <c r="AC124" s="153">
        <f t="shared" si="32"/>
        <v>63</v>
      </c>
      <c r="AD124" s="153">
        <f t="shared" si="29"/>
        <v>55.4</v>
      </c>
      <c r="AE124" s="153">
        <f t="shared" si="33"/>
        <v>3.8</v>
      </c>
      <c r="AF124" s="156" t="s">
        <v>269</v>
      </c>
      <c r="AG124" s="157"/>
    </row>
    <row r="125" spans="1:33" s="158" customFormat="1" x14ac:dyDescent="0.25">
      <c r="A125" s="150"/>
      <c r="B125" s="154" t="s">
        <v>193</v>
      </c>
      <c r="C125" s="162">
        <v>9867014.4265000001</v>
      </c>
      <c r="D125" s="162">
        <v>786812.12509999995</v>
      </c>
      <c r="E125" s="163">
        <v>1885.4639999999999</v>
      </c>
      <c r="F125" s="165">
        <v>2380</v>
      </c>
      <c r="G125" s="155">
        <f t="shared" si="30"/>
        <v>20</v>
      </c>
      <c r="H125" s="162">
        <v>1885.4639999999999</v>
      </c>
      <c r="I125" s="147">
        <f t="shared" si="34"/>
        <v>1.7592592680555556E-3</v>
      </c>
      <c r="J125" s="147">
        <f t="shared" si="26"/>
        <v>5.5399999999999998E-2</v>
      </c>
      <c r="K125" s="147">
        <f t="shared" si="22"/>
        <v>2.4092905999999999E-3</v>
      </c>
      <c r="L125" s="147">
        <f t="shared" si="39"/>
        <v>0.73019803756987878</v>
      </c>
      <c r="M125" s="147">
        <v>150</v>
      </c>
      <c r="N125" s="147">
        <f t="shared" si="40"/>
        <v>0.20872368492064838</v>
      </c>
      <c r="O125" s="147">
        <f t="shared" si="27"/>
        <v>2.717579888230897E-2</v>
      </c>
      <c r="P125" s="147">
        <f t="shared" si="31"/>
        <v>1922.9531249698753</v>
      </c>
      <c r="Q125" s="147">
        <f t="shared" si="35"/>
        <v>1898.1150064643189</v>
      </c>
      <c r="R125" s="147">
        <f t="shared" si="36"/>
        <v>1898.0878306654365</v>
      </c>
      <c r="S125" s="149">
        <f t="shared" si="42"/>
        <v>1.9349999999997182E-2</v>
      </c>
      <c r="T125" s="148">
        <f t="shared" si="41"/>
        <v>1884.4639999999999</v>
      </c>
      <c r="U125" s="148">
        <f>1</f>
        <v>1</v>
      </c>
      <c r="V125" s="148">
        <f t="shared" si="37"/>
        <v>13.623830665436572</v>
      </c>
      <c r="W125" s="148">
        <f t="shared" si="28"/>
        <v>38.48912496987532</v>
      </c>
      <c r="X125" s="150"/>
      <c r="Y125" s="150"/>
      <c r="Z125" s="151"/>
      <c r="AA125" s="151"/>
      <c r="AB125" s="152"/>
      <c r="AC125" s="153">
        <f t="shared" si="32"/>
        <v>63</v>
      </c>
      <c r="AD125" s="153">
        <f t="shared" si="29"/>
        <v>55.4</v>
      </c>
      <c r="AE125" s="153">
        <f t="shared" si="33"/>
        <v>3.8</v>
      </c>
      <c r="AF125" s="156" t="s">
        <v>269</v>
      </c>
      <c r="AG125" s="157"/>
    </row>
    <row r="126" spans="1:33" s="158" customFormat="1" x14ac:dyDescent="0.25">
      <c r="A126" s="150"/>
      <c r="B126" s="154" t="s">
        <v>194</v>
      </c>
      <c r="C126" s="162">
        <v>9866996.3522999994</v>
      </c>
      <c r="D126" s="162">
        <v>786803.56339999998</v>
      </c>
      <c r="E126" s="163">
        <v>1885.6569999999999</v>
      </c>
      <c r="F126" s="165">
        <v>2400</v>
      </c>
      <c r="G126" s="155">
        <f t="shared" si="30"/>
        <v>20</v>
      </c>
      <c r="H126" s="162">
        <v>1885.6569999999999</v>
      </c>
      <c r="I126" s="147">
        <f t="shared" si="34"/>
        <v>1.7592592680555556E-3</v>
      </c>
      <c r="J126" s="147">
        <f t="shared" si="26"/>
        <v>5.5399999999999998E-2</v>
      </c>
      <c r="K126" s="147">
        <f t="shared" si="22"/>
        <v>2.4092905999999999E-3</v>
      </c>
      <c r="L126" s="147">
        <f t="shared" si="39"/>
        <v>0.73019803756987878</v>
      </c>
      <c r="M126" s="147">
        <v>150</v>
      </c>
      <c r="N126" s="147">
        <f t="shared" si="40"/>
        <v>0.20872368492064838</v>
      </c>
      <c r="O126" s="147">
        <f t="shared" si="27"/>
        <v>2.717579888230897E-2</v>
      </c>
      <c r="P126" s="147">
        <f t="shared" si="31"/>
        <v>1922.9531249698753</v>
      </c>
      <c r="Q126" s="147">
        <f t="shared" si="35"/>
        <v>1897.9062827793982</v>
      </c>
      <c r="R126" s="147">
        <f t="shared" si="36"/>
        <v>1897.8791069805159</v>
      </c>
      <c r="S126" s="149">
        <f t="shared" si="42"/>
        <v>2.054999999999154E-2</v>
      </c>
      <c r="T126" s="148">
        <f t="shared" si="41"/>
        <v>1884.6569999999999</v>
      </c>
      <c r="U126" s="148">
        <f>1</f>
        <v>1</v>
      </c>
      <c r="V126" s="148">
        <f t="shared" si="37"/>
        <v>13.222106980515946</v>
      </c>
      <c r="W126" s="148">
        <f t="shared" si="28"/>
        <v>38.296124969875336</v>
      </c>
      <c r="X126" s="150"/>
      <c r="Y126" s="150"/>
      <c r="Z126" s="151"/>
      <c r="AA126" s="151"/>
      <c r="AB126" s="152"/>
      <c r="AC126" s="153">
        <f t="shared" si="32"/>
        <v>63</v>
      </c>
      <c r="AD126" s="153">
        <f t="shared" si="29"/>
        <v>55.4</v>
      </c>
      <c r="AE126" s="153">
        <f t="shared" si="33"/>
        <v>3.8</v>
      </c>
      <c r="AF126" s="156" t="s">
        <v>269</v>
      </c>
      <c r="AG126" s="157"/>
    </row>
    <row r="127" spans="1:33" s="158" customFormat="1" x14ac:dyDescent="0.25">
      <c r="A127" s="150"/>
      <c r="B127" s="154" t="s">
        <v>195</v>
      </c>
      <c r="C127" s="162">
        <v>9866978.3618000001</v>
      </c>
      <c r="D127" s="162">
        <v>786794.82620000001</v>
      </c>
      <c r="E127" s="163">
        <v>1885.81</v>
      </c>
      <c r="F127" s="165">
        <v>2420</v>
      </c>
      <c r="G127" s="155">
        <f t="shared" si="30"/>
        <v>20</v>
      </c>
      <c r="H127" s="162">
        <v>1885.81</v>
      </c>
      <c r="I127" s="147">
        <f t="shared" si="34"/>
        <v>1.7592592680555556E-3</v>
      </c>
      <c r="J127" s="147">
        <f t="shared" si="26"/>
        <v>5.5399999999999998E-2</v>
      </c>
      <c r="K127" s="147">
        <f t="shared" si="22"/>
        <v>2.4092905999999999E-3</v>
      </c>
      <c r="L127" s="147">
        <f t="shared" si="39"/>
        <v>0.73019803756987878</v>
      </c>
      <c r="M127" s="147">
        <v>150</v>
      </c>
      <c r="N127" s="147">
        <f t="shared" si="40"/>
        <v>0.20872368492064838</v>
      </c>
      <c r="O127" s="147">
        <f t="shared" si="27"/>
        <v>2.717579888230897E-2</v>
      </c>
      <c r="P127" s="147">
        <f t="shared" si="31"/>
        <v>1922.9531249698753</v>
      </c>
      <c r="Q127" s="147">
        <f t="shared" si="35"/>
        <v>1897.6975590944776</v>
      </c>
      <c r="R127" s="147">
        <f t="shared" si="36"/>
        <v>1897.6703832955952</v>
      </c>
      <c r="S127" s="149">
        <f t="shared" si="42"/>
        <v>1.7300000000000183E-2</v>
      </c>
      <c r="T127" s="148">
        <f t="shared" si="41"/>
        <v>1884.81</v>
      </c>
      <c r="U127" s="148">
        <f>1</f>
        <v>1</v>
      </c>
      <c r="V127" s="148">
        <f t="shared" si="37"/>
        <v>12.860383295595284</v>
      </c>
      <c r="W127" s="148">
        <f t="shared" si="28"/>
        <v>38.143124969875316</v>
      </c>
      <c r="X127" s="150"/>
      <c r="Y127" s="150"/>
      <c r="Z127" s="151"/>
      <c r="AA127" s="151"/>
      <c r="AB127" s="152"/>
      <c r="AC127" s="153">
        <f t="shared" si="32"/>
        <v>63</v>
      </c>
      <c r="AD127" s="153">
        <f t="shared" si="29"/>
        <v>55.4</v>
      </c>
      <c r="AE127" s="153">
        <f t="shared" si="33"/>
        <v>3.8</v>
      </c>
      <c r="AF127" s="156" t="s">
        <v>269</v>
      </c>
      <c r="AG127" s="157"/>
    </row>
    <row r="128" spans="1:33" s="158" customFormat="1" x14ac:dyDescent="0.25">
      <c r="A128" s="150"/>
      <c r="B128" s="154" t="s">
        <v>196</v>
      </c>
      <c r="C128" s="162">
        <v>9866961.0668000001</v>
      </c>
      <c r="D128" s="162">
        <v>786784.83180000004</v>
      </c>
      <c r="E128" s="163">
        <v>1885.9760000000001</v>
      </c>
      <c r="F128" s="165">
        <v>2440</v>
      </c>
      <c r="G128" s="155">
        <f t="shared" si="30"/>
        <v>20</v>
      </c>
      <c r="H128" s="162">
        <v>1885.9760000000001</v>
      </c>
      <c r="I128" s="147">
        <f t="shared" si="34"/>
        <v>1.7592592680555556E-3</v>
      </c>
      <c r="J128" s="147">
        <f t="shared" si="26"/>
        <v>5.5399999999999998E-2</v>
      </c>
      <c r="K128" s="147">
        <f t="shared" si="22"/>
        <v>2.4092905999999999E-3</v>
      </c>
      <c r="L128" s="147">
        <f t="shared" si="39"/>
        <v>0.73019803756987878</v>
      </c>
      <c r="M128" s="147">
        <v>150</v>
      </c>
      <c r="N128" s="147">
        <f t="shared" si="40"/>
        <v>0.20872368492064838</v>
      </c>
      <c r="O128" s="147">
        <f t="shared" si="27"/>
        <v>2.717579888230897E-2</v>
      </c>
      <c r="P128" s="147">
        <f t="shared" si="31"/>
        <v>1922.9531249698753</v>
      </c>
      <c r="Q128" s="147">
        <f t="shared" si="35"/>
        <v>1897.4888354095569</v>
      </c>
      <c r="R128" s="147">
        <f t="shared" si="36"/>
        <v>1897.4616596106746</v>
      </c>
      <c r="S128" s="149">
        <f t="shared" si="42"/>
        <v>1.5950000000009366E-2</v>
      </c>
      <c r="T128" s="148">
        <f t="shared" si="41"/>
        <v>1884.9760000000001</v>
      </c>
      <c r="U128" s="148">
        <f>1</f>
        <v>1</v>
      </c>
      <c r="V128" s="148">
        <f t="shared" si="37"/>
        <v>12.485659610674475</v>
      </c>
      <c r="W128" s="148">
        <f t="shared" si="28"/>
        <v>37.977124969875149</v>
      </c>
      <c r="X128" s="150"/>
      <c r="Y128" s="150"/>
      <c r="Z128" s="151"/>
      <c r="AA128" s="151"/>
      <c r="AB128" s="152"/>
      <c r="AC128" s="153">
        <f t="shared" si="32"/>
        <v>63</v>
      </c>
      <c r="AD128" s="153">
        <f t="shared" si="29"/>
        <v>55.4</v>
      </c>
      <c r="AE128" s="153">
        <f t="shared" si="33"/>
        <v>3.8</v>
      </c>
      <c r="AF128" s="156" t="s">
        <v>269</v>
      </c>
      <c r="AG128" s="157"/>
    </row>
    <row r="129" spans="1:33" s="158" customFormat="1" x14ac:dyDescent="0.25">
      <c r="A129" s="150"/>
      <c r="B129" s="154" t="s">
        <v>197</v>
      </c>
      <c r="C129" s="162">
        <v>9866944.1287999991</v>
      </c>
      <c r="D129" s="162">
        <v>786774.19669999997</v>
      </c>
      <c r="E129" s="163">
        <v>1886.15</v>
      </c>
      <c r="F129" s="165">
        <v>2460</v>
      </c>
      <c r="G129" s="155">
        <f t="shared" si="30"/>
        <v>20</v>
      </c>
      <c r="H129" s="162">
        <v>1886.15</v>
      </c>
      <c r="I129" s="147">
        <f t="shared" si="34"/>
        <v>1.7592592680555556E-3</v>
      </c>
      <c r="J129" s="147">
        <f t="shared" si="26"/>
        <v>5.5399999999999998E-2</v>
      </c>
      <c r="K129" s="147">
        <f t="shared" si="22"/>
        <v>2.4092905999999999E-3</v>
      </c>
      <c r="L129" s="147">
        <f t="shared" si="39"/>
        <v>0.73019803756987878</v>
      </c>
      <c r="M129" s="147">
        <v>150</v>
      </c>
      <c r="N129" s="147">
        <f t="shared" si="40"/>
        <v>0.20872368492064838</v>
      </c>
      <c r="O129" s="147">
        <f t="shared" si="27"/>
        <v>2.717579888230897E-2</v>
      </c>
      <c r="P129" s="147">
        <f t="shared" si="31"/>
        <v>1922.9531249698753</v>
      </c>
      <c r="Q129" s="147">
        <f t="shared" si="35"/>
        <v>1897.2801117246363</v>
      </c>
      <c r="R129" s="147">
        <f t="shared" si="36"/>
        <v>1897.2529359257539</v>
      </c>
      <c r="S129" s="149">
        <f t="shared" si="42"/>
        <v>1.7000000000007277E-2</v>
      </c>
      <c r="T129" s="148">
        <f t="shared" si="41"/>
        <v>1885.15</v>
      </c>
      <c r="U129" s="148">
        <f>1</f>
        <v>1</v>
      </c>
      <c r="V129" s="148">
        <f t="shared" si="37"/>
        <v>12.102935925753854</v>
      </c>
      <c r="W129" s="148">
        <f t="shared" si="28"/>
        <v>37.803124969875171</v>
      </c>
      <c r="X129" s="150"/>
      <c r="Y129" s="150"/>
      <c r="Z129" s="151"/>
      <c r="AA129" s="151"/>
      <c r="AB129" s="152"/>
      <c r="AC129" s="153">
        <f t="shared" si="32"/>
        <v>63</v>
      </c>
      <c r="AD129" s="153">
        <f t="shared" si="29"/>
        <v>55.4</v>
      </c>
      <c r="AE129" s="153">
        <f t="shared" si="33"/>
        <v>3.8</v>
      </c>
      <c r="AF129" s="156" t="s">
        <v>269</v>
      </c>
      <c r="AG129" s="157"/>
    </row>
    <row r="130" spans="1:33" s="158" customFormat="1" x14ac:dyDescent="0.25">
      <c r="A130" s="150"/>
      <c r="B130" s="154" t="s">
        <v>198</v>
      </c>
      <c r="C130" s="162">
        <v>9866927.2380999997</v>
      </c>
      <c r="D130" s="162">
        <v>786763.48699999996</v>
      </c>
      <c r="E130" s="163">
        <v>1886.318</v>
      </c>
      <c r="F130" s="165">
        <v>2480</v>
      </c>
      <c r="G130" s="155">
        <f t="shared" si="30"/>
        <v>20</v>
      </c>
      <c r="H130" s="162">
        <v>1886.318</v>
      </c>
      <c r="I130" s="147">
        <f t="shared" si="34"/>
        <v>1.7592592680555556E-3</v>
      </c>
      <c r="J130" s="147">
        <f t="shared" si="26"/>
        <v>5.5399999999999998E-2</v>
      </c>
      <c r="K130" s="147">
        <f t="shared" si="22"/>
        <v>2.4092905999999999E-3</v>
      </c>
      <c r="L130" s="147">
        <f t="shared" si="39"/>
        <v>0.73019803756987878</v>
      </c>
      <c r="M130" s="147">
        <v>150</v>
      </c>
      <c r="N130" s="147">
        <f t="shared" si="40"/>
        <v>0.20872368492064838</v>
      </c>
      <c r="O130" s="147">
        <f t="shared" si="27"/>
        <v>2.717579888230897E-2</v>
      </c>
      <c r="P130" s="147">
        <f t="shared" si="31"/>
        <v>1922.9531249698753</v>
      </c>
      <c r="Q130" s="147">
        <f t="shared" si="35"/>
        <v>1897.0713880397157</v>
      </c>
      <c r="R130" s="147">
        <f t="shared" si="36"/>
        <v>1897.0442122408333</v>
      </c>
      <c r="S130" s="149">
        <f t="shared" si="42"/>
        <v>1.7099999999993544E-2</v>
      </c>
      <c r="T130" s="148">
        <f t="shared" si="41"/>
        <v>1885.318</v>
      </c>
      <c r="U130" s="148">
        <f>1</f>
        <v>1</v>
      </c>
      <c r="V130" s="148">
        <f t="shared" si="37"/>
        <v>11.72621224083332</v>
      </c>
      <c r="W130" s="148">
        <f t="shared" si="28"/>
        <v>37.635124969875278</v>
      </c>
      <c r="X130" s="150"/>
      <c r="Y130" s="150"/>
      <c r="Z130" s="151"/>
      <c r="AA130" s="151"/>
      <c r="AB130" s="152"/>
      <c r="AC130" s="153">
        <f t="shared" si="32"/>
        <v>63</v>
      </c>
      <c r="AD130" s="153">
        <f t="shared" si="29"/>
        <v>55.4</v>
      </c>
      <c r="AE130" s="153">
        <f t="shared" si="33"/>
        <v>3.8</v>
      </c>
      <c r="AF130" s="156" t="s">
        <v>269</v>
      </c>
      <c r="AG130" s="157"/>
    </row>
    <row r="131" spans="1:33" s="158" customFormat="1" x14ac:dyDescent="0.25">
      <c r="A131" s="150"/>
      <c r="B131" s="154" t="s">
        <v>199</v>
      </c>
      <c r="C131" s="162">
        <v>9866910.3713000007</v>
      </c>
      <c r="D131" s="162">
        <v>786752.73939999996</v>
      </c>
      <c r="E131" s="163">
        <v>1886.482</v>
      </c>
      <c r="F131" s="165">
        <v>2500</v>
      </c>
      <c r="G131" s="155">
        <f t="shared" si="30"/>
        <v>20</v>
      </c>
      <c r="H131" s="162">
        <v>1886.482</v>
      </c>
      <c r="I131" s="147">
        <f t="shared" si="34"/>
        <v>1.7592592680555556E-3</v>
      </c>
      <c r="J131" s="147">
        <f t="shared" si="26"/>
        <v>5.5399999999999998E-2</v>
      </c>
      <c r="K131" s="147">
        <f t="shared" si="22"/>
        <v>2.4092905999999999E-3</v>
      </c>
      <c r="L131" s="147">
        <f t="shared" si="39"/>
        <v>0.73019803756987878</v>
      </c>
      <c r="M131" s="147">
        <v>150</v>
      </c>
      <c r="N131" s="147">
        <f t="shared" si="40"/>
        <v>0.20872368492064838</v>
      </c>
      <c r="O131" s="147">
        <f t="shared" si="27"/>
        <v>2.717579888230897E-2</v>
      </c>
      <c r="P131" s="147">
        <f t="shared" si="31"/>
        <v>1922.9531249698753</v>
      </c>
      <c r="Q131" s="147">
        <f t="shared" si="35"/>
        <v>1896.862664354795</v>
      </c>
      <c r="R131" s="147">
        <f t="shared" si="36"/>
        <v>1896.8354885559127</v>
      </c>
      <c r="S131" s="149">
        <f t="shared" si="42"/>
        <v>1.6599999999993998E-2</v>
      </c>
      <c r="T131" s="148">
        <f t="shared" si="41"/>
        <v>1885.482</v>
      </c>
      <c r="U131" s="148">
        <f>1</f>
        <v>1</v>
      </c>
      <c r="V131" s="148">
        <f t="shared" si="37"/>
        <v>11.353488555912691</v>
      </c>
      <c r="W131" s="148">
        <f t="shared" si="28"/>
        <v>37.471124969875291</v>
      </c>
      <c r="X131" s="150"/>
      <c r="Y131" s="150"/>
      <c r="Z131" s="151"/>
      <c r="AA131" s="151"/>
      <c r="AB131" s="152"/>
      <c r="AC131" s="153">
        <f t="shared" si="32"/>
        <v>63</v>
      </c>
      <c r="AD131" s="153">
        <f t="shared" si="29"/>
        <v>55.4</v>
      </c>
      <c r="AE131" s="153">
        <f t="shared" si="33"/>
        <v>3.8</v>
      </c>
      <c r="AF131" s="156" t="s">
        <v>269</v>
      </c>
      <c r="AG131" s="157"/>
    </row>
    <row r="132" spans="1:33" s="158" customFormat="1" x14ac:dyDescent="0.25">
      <c r="A132" s="150"/>
      <c r="B132" s="154" t="s">
        <v>200</v>
      </c>
      <c r="C132" s="162">
        <v>9866893.9381000008</v>
      </c>
      <c r="D132" s="162">
        <v>786741.34450000001</v>
      </c>
      <c r="E132" s="163">
        <v>1886.605</v>
      </c>
      <c r="F132" s="165">
        <v>2520</v>
      </c>
      <c r="G132" s="155">
        <f t="shared" si="30"/>
        <v>20</v>
      </c>
      <c r="H132" s="162">
        <v>1886.605</v>
      </c>
      <c r="I132" s="147">
        <f t="shared" si="34"/>
        <v>1.7592592680555556E-3</v>
      </c>
      <c r="J132" s="147">
        <f t="shared" si="26"/>
        <v>5.5399999999999998E-2</v>
      </c>
      <c r="K132" s="147">
        <f t="shared" si="22"/>
        <v>2.4092905999999999E-3</v>
      </c>
      <c r="L132" s="147">
        <f t="shared" si="39"/>
        <v>0.73019803756987878</v>
      </c>
      <c r="M132" s="147">
        <v>150</v>
      </c>
      <c r="N132" s="147">
        <f t="shared" si="40"/>
        <v>0.20872368492064838</v>
      </c>
      <c r="O132" s="147">
        <f t="shared" si="27"/>
        <v>2.717579888230897E-2</v>
      </c>
      <c r="P132" s="147">
        <f t="shared" si="31"/>
        <v>1922.9531249698753</v>
      </c>
      <c r="Q132" s="147">
        <f t="shared" si="35"/>
        <v>1896.6539406698744</v>
      </c>
      <c r="R132" s="147">
        <f t="shared" si="36"/>
        <v>1896.626764870992</v>
      </c>
      <c r="S132" s="149">
        <f t="shared" si="42"/>
        <v>1.4350000000001728E-2</v>
      </c>
      <c r="T132" s="148">
        <f t="shared" si="41"/>
        <v>1885.605</v>
      </c>
      <c r="U132" s="148">
        <f>1</f>
        <v>1</v>
      </c>
      <c r="V132" s="148">
        <f t="shared" si="37"/>
        <v>11.021764870992001</v>
      </c>
      <c r="W132" s="148">
        <f t="shared" si="28"/>
        <v>37.348124969875244</v>
      </c>
      <c r="X132" s="150"/>
      <c r="Y132" s="150"/>
      <c r="Z132" s="151"/>
      <c r="AA132" s="151"/>
      <c r="AB132" s="152"/>
      <c r="AC132" s="153">
        <f t="shared" si="32"/>
        <v>63</v>
      </c>
      <c r="AD132" s="153">
        <f t="shared" si="29"/>
        <v>55.4</v>
      </c>
      <c r="AE132" s="153">
        <f t="shared" si="33"/>
        <v>3.8</v>
      </c>
      <c r="AF132" s="156" t="s">
        <v>269</v>
      </c>
      <c r="AG132" s="157"/>
    </row>
    <row r="133" spans="1:33" s="158" customFormat="1" x14ac:dyDescent="0.25">
      <c r="A133" s="150"/>
      <c r="B133" s="154" t="s">
        <v>201</v>
      </c>
      <c r="C133" s="162">
        <v>9866877.5851000007</v>
      </c>
      <c r="D133" s="162">
        <v>786729.83019999997</v>
      </c>
      <c r="E133" s="163">
        <v>1886.721</v>
      </c>
      <c r="F133" s="165">
        <v>2540</v>
      </c>
      <c r="G133" s="155">
        <f t="shared" si="30"/>
        <v>20</v>
      </c>
      <c r="H133" s="162">
        <v>1886.721</v>
      </c>
      <c r="I133" s="147">
        <f t="shared" si="34"/>
        <v>1.7592592680555556E-3</v>
      </c>
      <c r="J133" s="147">
        <f t="shared" si="26"/>
        <v>5.5399999999999998E-2</v>
      </c>
      <c r="K133" s="147">
        <f t="shared" si="22"/>
        <v>2.4092905999999999E-3</v>
      </c>
      <c r="L133" s="147">
        <f t="shared" si="39"/>
        <v>0.73019803756987878</v>
      </c>
      <c r="M133" s="147">
        <v>150</v>
      </c>
      <c r="N133" s="147">
        <f t="shared" si="40"/>
        <v>0.20872368492064838</v>
      </c>
      <c r="O133" s="147">
        <f t="shared" si="27"/>
        <v>2.717579888230897E-2</v>
      </c>
      <c r="P133" s="147">
        <f t="shared" si="31"/>
        <v>1922.9531249698753</v>
      </c>
      <c r="Q133" s="147">
        <f t="shared" si="35"/>
        <v>1896.4452169849537</v>
      </c>
      <c r="R133" s="147">
        <f t="shared" si="36"/>
        <v>1896.4180411860714</v>
      </c>
      <c r="S133" s="149">
        <f t="shared" si="42"/>
        <v>1.1950000000001636E-2</v>
      </c>
      <c r="T133" s="148">
        <f t="shared" si="41"/>
        <v>1885.721</v>
      </c>
      <c r="U133" s="148">
        <f>1</f>
        <v>1</v>
      </c>
      <c r="V133" s="148">
        <f t="shared" si="37"/>
        <v>10.697041186071374</v>
      </c>
      <c r="W133" s="148">
        <f t="shared" si="28"/>
        <v>37.232124969875258</v>
      </c>
      <c r="X133" s="150"/>
      <c r="Y133" s="150"/>
      <c r="Z133" s="151"/>
      <c r="AA133" s="151"/>
      <c r="AB133" s="152"/>
      <c r="AC133" s="153">
        <f t="shared" si="32"/>
        <v>63</v>
      </c>
      <c r="AD133" s="153">
        <f t="shared" si="29"/>
        <v>55.4</v>
      </c>
      <c r="AE133" s="153">
        <f t="shared" si="33"/>
        <v>3.8</v>
      </c>
      <c r="AF133" s="156" t="s">
        <v>269</v>
      </c>
      <c r="AG133" s="157"/>
    </row>
    <row r="134" spans="1:33" s="158" customFormat="1" x14ac:dyDescent="0.25">
      <c r="A134" s="150"/>
      <c r="B134" s="154" t="s">
        <v>202</v>
      </c>
      <c r="C134" s="162">
        <v>9866862.0462999996</v>
      </c>
      <c r="D134" s="162">
        <v>786717.25230000005</v>
      </c>
      <c r="E134" s="163">
        <v>1886.8820000000001</v>
      </c>
      <c r="F134" s="165">
        <v>2560</v>
      </c>
      <c r="G134" s="155">
        <f t="shared" si="30"/>
        <v>20</v>
      </c>
      <c r="H134" s="162">
        <v>1886.8820000000001</v>
      </c>
      <c r="I134" s="147">
        <f t="shared" si="34"/>
        <v>1.7592592680555556E-3</v>
      </c>
      <c r="J134" s="147">
        <f t="shared" si="26"/>
        <v>5.5399999999999998E-2</v>
      </c>
      <c r="K134" s="147">
        <f>3.14*POWER(J134,2)/4</f>
        <v>2.4092905999999999E-3</v>
      </c>
      <c r="L134" s="147">
        <f t="shared" ref="L134:L138" si="43">I134/K134</f>
        <v>0.73019803756987878</v>
      </c>
      <c r="M134" s="147">
        <v>150</v>
      </c>
      <c r="N134" s="147">
        <f t="shared" ref="N134:N138" si="44">6.843*G134*POWER(L134,1.852)/(POWER(J134,1.167)*POWER(M134,1.852))</f>
        <v>0.20872368492064838</v>
      </c>
      <c r="O134" s="147">
        <f t="shared" si="27"/>
        <v>2.717579888230897E-2</v>
      </c>
      <c r="P134" s="147">
        <f t="shared" si="31"/>
        <v>1922.9531249698753</v>
      </c>
      <c r="Q134" s="147">
        <f t="shared" si="35"/>
        <v>1896.2364933000331</v>
      </c>
      <c r="R134" s="147">
        <f t="shared" si="36"/>
        <v>1896.2093175011507</v>
      </c>
      <c r="S134" s="149">
        <f t="shared" si="42"/>
        <v>1.3850000000002183E-2</v>
      </c>
      <c r="T134" s="148">
        <f t="shared" ref="T134:T138" si="45">H134-U134</f>
        <v>1885.8820000000001</v>
      </c>
      <c r="U134" s="148">
        <f>1</f>
        <v>1</v>
      </c>
      <c r="V134" s="148">
        <f t="shared" si="37"/>
        <v>10.327317501150674</v>
      </c>
      <c r="W134" s="148">
        <f t="shared" si="28"/>
        <v>37.0711249698752</v>
      </c>
      <c r="X134" s="150"/>
      <c r="Y134" s="150"/>
      <c r="Z134" s="151"/>
      <c r="AA134" s="151"/>
      <c r="AB134" s="152"/>
      <c r="AC134" s="153">
        <f t="shared" si="32"/>
        <v>63</v>
      </c>
      <c r="AD134" s="153">
        <f t="shared" si="29"/>
        <v>55.4</v>
      </c>
      <c r="AE134" s="153">
        <f t="shared" si="33"/>
        <v>3.8</v>
      </c>
      <c r="AF134" s="156" t="s">
        <v>269</v>
      </c>
      <c r="AG134" s="157"/>
    </row>
    <row r="135" spans="1:33" s="158" customFormat="1" x14ac:dyDescent="0.25">
      <c r="A135" s="150"/>
      <c r="B135" s="154" t="s">
        <v>203</v>
      </c>
      <c r="C135" s="162">
        <v>9866846.6736999992</v>
      </c>
      <c r="D135" s="162">
        <v>786704.4584</v>
      </c>
      <c r="E135" s="163">
        <v>1887.0530000000001</v>
      </c>
      <c r="F135" s="165">
        <v>2580</v>
      </c>
      <c r="G135" s="155">
        <f t="shared" si="30"/>
        <v>20</v>
      </c>
      <c r="H135" s="162">
        <v>1887.0530000000001</v>
      </c>
      <c r="I135" s="147">
        <f t="shared" si="34"/>
        <v>1.7592592680555556E-3</v>
      </c>
      <c r="J135" s="147">
        <f>AD135/1000</f>
        <v>5.5399999999999998E-2</v>
      </c>
      <c r="K135" s="147">
        <f>3.14*POWER(J135,2)/4</f>
        <v>2.4092905999999999E-3</v>
      </c>
      <c r="L135" s="147">
        <f t="shared" si="43"/>
        <v>0.73019803756987878</v>
      </c>
      <c r="M135" s="147">
        <v>150</v>
      </c>
      <c r="N135" s="147">
        <f t="shared" si="44"/>
        <v>0.20872368492064838</v>
      </c>
      <c r="O135" s="147">
        <f>POWER(L135,2)/(2*9.81)</f>
        <v>2.717579888230897E-2</v>
      </c>
      <c r="P135" s="147">
        <f t="shared" si="31"/>
        <v>1922.9531249698753</v>
      </c>
      <c r="Q135" s="147">
        <f t="shared" si="35"/>
        <v>1896.0277696151124</v>
      </c>
      <c r="R135" s="147">
        <f t="shared" si="36"/>
        <v>1896.0005938162301</v>
      </c>
      <c r="S135" s="149">
        <f t="shared" si="42"/>
        <v>1.6600000000005367E-2</v>
      </c>
      <c r="T135" s="148">
        <f t="shared" si="45"/>
        <v>1886.0530000000001</v>
      </c>
      <c r="U135" s="148">
        <f>1</f>
        <v>1</v>
      </c>
      <c r="V135" s="148">
        <f t="shared" si="37"/>
        <v>9.9475938162299826</v>
      </c>
      <c r="W135" s="148">
        <f>$P$6-T135</f>
        <v>36.900124969875151</v>
      </c>
      <c r="X135" s="150"/>
      <c r="Y135" s="150"/>
      <c r="Z135" s="151"/>
      <c r="AA135" s="151"/>
      <c r="AB135" s="152"/>
      <c r="AC135" s="153">
        <f t="shared" si="32"/>
        <v>63</v>
      </c>
      <c r="AD135" s="153">
        <f>AC135-AE135*2</f>
        <v>55.4</v>
      </c>
      <c r="AE135" s="153">
        <f t="shared" si="33"/>
        <v>3.8</v>
      </c>
      <c r="AF135" s="156" t="s">
        <v>269</v>
      </c>
      <c r="AG135" s="157"/>
    </row>
    <row r="136" spans="1:33" s="158" customFormat="1" x14ac:dyDescent="0.25">
      <c r="A136" s="150"/>
      <c r="B136" s="154" t="s">
        <v>204</v>
      </c>
      <c r="C136" s="162">
        <v>9866831.0631000008</v>
      </c>
      <c r="D136" s="162">
        <v>786691.9571</v>
      </c>
      <c r="E136" s="163">
        <v>1887.2180000000001</v>
      </c>
      <c r="F136" s="165">
        <v>2600</v>
      </c>
      <c r="G136" s="155">
        <f t="shared" ref="G136:G144" si="46">F136-F135</f>
        <v>20</v>
      </c>
      <c r="H136" s="162">
        <v>1887.2180000000001</v>
      </c>
      <c r="I136" s="147">
        <f t="shared" si="34"/>
        <v>1.7592592680555556E-3</v>
      </c>
      <c r="J136" s="147">
        <f>AD136/1000</f>
        <v>5.5399999999999998E-2</v>
      </c>
      <c r="K136" s="147">
        <f>3.14*POWER(J136,2)/4</f>
        <v>2.4092905999999999E-3</v>
      </c>
      <c r="L136" s="147">
        <f t="shared" si="43"/>
        <v>0.73019803756987878</v>
      </c>
      <c r="M136" s="147">
        <v>150</v>
      </c>
      <c r="N136" s="147">
        <f t="shared" si="44"/>
        <v>0.20872368492064838</v>
      </c>
      <c r="O136" s="147">
        <f>POWER(L136,2)/(2*9.81)</f>
        <v>2.717579888230897E-2</v>
      </c>
      <c r="P136" s="147">
        <f>P135</f>
        <v>1922.9531249698753</v>
      </c>
      <c r="Q136" s="147">
        <f t="shared" si="35"/>
        <v>1895.8190459301918</v>
      </c>
      <c r="R136" s="147">
        <f t="shared" si="36"/>
        <v>1895.7918701313095</v>
      </c>
      <c r="S136" s="149">
        <f t="shared" si="42"/>
        <v>1.6800000000000637E-2</v>
      </c>
      <c r="T136" s="148">
        <f t="shared" si="45"/>
        <v>1886.2180000000001</v>
      </c>
      <c r="U136" s="148">
        <f>1</f>
        <v>1</v>
      </c>
      <c r="V136" s="148">
        <f t="shared" si="37"/>
        <v>9.573870131309377</v>
      </c>
      <c r="W136" s="148">
        <f>$P$6-T136</f>
        <v>36.735124969875187</v>
      </c>
      <c r="X136" s="150"/>
      <c r="Y136" s="150"/>
      <c r="Z136" s="151"/>
      <c r="AA136" s="151"/>
      <c r="AB136" s="152"/>
      <c r="AC136" s="153">
        <f t="shared" ref="AC136:AC144" si="47">AC135</f>
        <v>63</v>
      </c>
      <c r="AD136" s="153">
        <f>AC136-AE136*2</f>
        <v>55.4</v>
      </c>
      <c r="AE136" s="153">
        <f t="shared" ref="AE136:AE144" si="48">AE135</f>
        <v>3.8</v>
      </c>
      <c r="AF136" s="156" t="s">
        <v>269</v>
      </c>
      <c r="AG136" s="157"/>
    </row>
    <row r="137" spans="1:33" s="158" customFormat="1" x14ac:dyDescent="0.25">
      <c r="A137" s="150"/>
      <c r="B137" s="154" t="s">
        <v>205</v>
      </c>
      <c r="C137" s="162">
        <v>9866815.4096000008</v>
      </c>
      <c r="D137" s="162">
        <v>786679.50840000005</v>
      </c>
      <c r="E137" s="163">
        <v>1887.383</v>
      </c>
      <c r="F137" s="165">
        <v>2620</v>
      </c>
      <c r="G137" s="155">
        <f t="shared" si="46"/>
        <v>20</v>
      </c>
      <c r="H137" s="162">
        <v>1887.383</v>
      </c>
      <c r="I137" s="147">
        <f t="shared" ref="I137" si="49">I136-X136</f>
        <v>1.7592592680555556E-3</v>
      </c>
      <c r="J137" s="147">
        <f>AD137/1000</f>
        <v>5.5399999999999998E-2</v>
      </c>
      <c r="K137" s="147">
        <f>3.14*POWER(J137,2)/4</f>
        <v>2.4092905999999999E-3</v>
      </c>
      <c r="L137" s="147">
        <f t="shared" si="43"/>
        <v>0.73019803756987878</v>
      </c>
      <c r="M137" s="147">
        <v>150</v>
      </c>
      <c r="N137" s="147">
        <f t="shared" si="44"/>
        <v>0.20872368492064838</v>
      </c>
      <c r="O137" s="147">
        <f>POWER(L137,2)/(2*9.81)</f>
        <v>2.717579888230897E-2</v>
      </c>
      <c r="P137" s="147">
        <f>P136</f>
        <v>1922.9531249698753</v>
      </c>
      <c r="Q137" s="147">
        <f>Q136-N137</f>
        <v>1895.6103222452712</v>
      </c>
      <c r="R137" s="147">
        <f>Q137-O137</f>
        <v>1895.5831464463888</v>
      </c>
      <c r="S137" s="149">
        <f t="shared" si="42"/>
        <v>1.6499999999996361E-2</v>
      </c>
      <c r="T137" s="148">
        <f t="shared" si="45"/>
        <v>1886.383</v>
      </c>
      <c r="U137" s="148">
        <f>1</f>
        <v>1</v>
      </c>
      <c r="V137" s="148">
        <f t="shared" ref="V137" si="50">R137-T137</f>
        <v>9.2001464463887714</v>
      </c>
      <c r="W137" s="148">
        <f>$P$6-T137</f>
        <v>36.570124969875224</v>
      </c>
      <c r="X137" s="150"/>
      <c r="Y137" s="150"/>
      <c r="Z137" s="151"/>
      <c r="AA137" s="151"/>
      <c r="AB137" s="152"/>
      <c r="AC137" s="153">
        <f t="shared" si="47"/>
        <v>63</v>
      </c>
      <c r="AD137" s="153">
        <f>AC137-AE137*2</f>
        <v>55.4</v>
      </c>
      <c r="AE137" s="153">
        <f t="shared" si="48"/>
        <v>3.8</v>
      </c>
      <c r="AF137" s="156" t="s">
        <v>269</v>
      </c>
      <c r="AG137" s="157"/>
    </row>
    <row r="138" spans="1:33" s="158" customFormat="1" x14ac:dyDescent="0.25">
      <c r="A138" s="150"/>
      <c r="B138" s="154" t="s">
        <v>206</v>
      </c>
      <c r="C138" s="162">
        <v>9866800.1111999992</v>
      </c>
      <c r="D138" s="162">
        <v>786666.6274</v>
      </c>
      <c r="E138" s="163">
        <v>1887.578</v>
      </c>
      <c r="F138" s="165">
        <v>2640</v>
      </c>
      <c r="G138" s="155">
        <f t="shared" si="46"/>
        <v>20</v>
      </c>
      <c r="H138" s="162">
        <v>1887.578</v>
      </c>
      <c r="I138" s="147">
        <f>I137-X137</f>
        <v>1.7592592680555556E-3</v>
      </c>
      <c r="J138" s="147">
        <f>AD138/1000</f>
        <v>5.5399999999999998E-2</v>
      </c>
      <c r="K138" s="147">
        <f>3.14*POWER(J138,2)/4</f>
        <v>2.4092905999999999E-3</v>
      </c>
      <c r="L138" s="147">
        <f t="shared" si="43"/>
        <v>0.73019803756987878</v>
      </c>
      <c r="M138" s="147">
        <v>150</v>
      </c>
      <c r="N138" s="147">
        <f t="shared" si="44"/>
        <v>0.20872368492064838</v>
      </c>
      <c r="O138" s="147">
        <f>POWER(L138,2)/(2*9.81)</f>
        <v>2.717579888230897E-2</v>
      </c>
      <c r="P138" s="147">
        <f>P137</f>
        <v>1922.9531249698753</v>
      </c>
      <c r="Q138" s="147">
        <f>Q137-N138</f>
        <v>1895.4015985603505</v>
      </c>
      <c r="R138" s="147">
        <f>Q138-O138</f>
        <v>1895.3744227614682</v>
      </c>
      <c r="S138" s="149">
        <f t="shared" si="42"/>
        <v>1.7999999999994999E-2</v>
      </c>
      <c r="T138" s="148">
        <f t="shared" si="45"/>
        <v>1886.578</v>
      </c>
      <c r="U138" s="148">
        <f>1</f>
        <v>1</v>
      </c>
      <c r="V138" s="147">
        <f>R138-T138</f>
        <v>8.7964227614681931</v>
      </c>
      <c r="W138" s="148">
        <f>$P$6-T138</f>
        <v>36.375124969875287</v>
      </c>
      <c r="X138" s="150"/>
      <c r="Y138" s="150"/>
      <c r="Z138" s="151"/>
      <c r="AA138" s="151"/>
      <c r="AB138" s="152"/>
      <c r="AC138" s="153">
        <f t="shared" si="47"/>
        <v>63</v>
      </c>
      <c r="AD138" s="153">
        <f>AC138-AE138*2</f>
        <v>55.4</v>
      </c>
      <c r="AE138" s="153">
        <f t="shared" si="48"/>
        <v>3.8</v>
      </c>
      <c r="AF138" s="156" t="s">
        <v>269</v>
      </c>
      <c r="AG138" s="157"/>
    </row>
    <row r="139" spans="1:33" s="158" customFormat="1" x14ac:dyDescent="0.25">
      <c r="A139" s="193"/>
      <c r="B139" s="194" t="s">
        <v>524</v>
      </c>
      <c r="C139" s="204">
        <v>9866784.7818</v>
      </c>
      <c r="D139" s="195">
        <v>786653.78969999996</v>
      </c>
      <c r="E139" s="194">
        <v>1887.7739999999999</v>
      </c>
      <c r="F139" s="165">
        <v>2660</v>
      </c>
      <c r="G139" s="155">
        <f t="shared" si="46"/>
        <v>20</v>
      </c>
      <c r="H139" s="196">
        <v>1887.7739999999999</v>
      </c>
      <c r="I139" s="147">
        <f t="shared" ref="I139:I144" si="51">I138-X138</f>
        <v>1.7592592680555556E-3</v>
      </c>
      <c r="J139" s="147">
        <f t="shared" ref="J139:J144" si="52">AD139/1000</f>
        <v>5.5399999999999998E-2</v>
      </c>
      <c r="K139" s="147">
        <f t="shared" ref="K139:K144" si="53">3.14*POWER(J139,2)/4</f>
        <v>2.4092905999999999E-3</v>
      </c>
      <c r="L139" s="147">
        <f t="shared" ref="L139:L144" si="54">I139/K139</f>
        <v>0.73019803756987878</v>
      </c>
      <c r="M139" s="147">
        <v>151</v>
      </c>
      <c r="N139" s="147">
        <f t="shared" ref="N139:N144" si="55">6.843*G139*POWER(L139,1.852)/(POWER(J139,1.167)*POWER(M139,1.852))</f>
        <v>0.20617093420516319</v>
      </c>
      <c r="O139" s="147">
        <f t="shared" ref="O139:O144" si="56">POWER(L139,2)/(2*9.81)</f>
        <v>2.717579888230897E-2</v>
      </c>
      <c r="P139" s="147">
        <f t="shared" ref="P139:P144" si="57">P138</f>
        <v>1922.9531249698753</v>
      </c>
      <c r="Q139" s="147">
        <f t="shared" ref="Q139:Q144" si="58">Q138-N139</f>
        <v>1895.1954276261454</v>
      </c>
      <c r="R139" s="147">
        <f t="shared" ref="R139:R144" si="59">Q139-O139</f>
        <v>1895.168251827263</v>
      </c>
      <c r="S139" s="149">
        <f t="shared" ref="S139:S144" si="60">(E139-E137)/G139</f>
        <v>1.9549999999992452E-2</v>
      </c>
      <c r="T139" s="148">
        <f t="shared" ref="T139:T144" si="61">H139-U139</f>
        <v>1886.7739999999999</v>
      </c>
      <c r="U139" s="148">
        <f>1</f>
        <v>1</v>
      </c>
      <c r="V139" s="147">
        <f t="shared" ref="V139:V144" si="62">R139-T139</f>
        <v>8.3942518272631332</v>
      </c>
      <c r="W139" s="148">
        <f t="shared" ref="W139:W144" si="63">$P$6-T139</f>
        <v>36.179124969875375</v>
      </c>
      <c r="X139" s="193"/>
      <c r="Y139" s="193"/>
      <c r="Z139" s="197"/>
      <c r="AA139" s="197"/>
      <c r="AB139" s="198"/>
      <c r="AC139" s="153">
        <f t="shared" si="47"/>
        <v>63</v>
      </c>
      <c r="AD139" s="153">
        <f t="shared" ref="AD139:AD144" si="64">AC139-AE139*2</f>
        <v>55.4</v>
      </c>
      <c r="AE139" s="153">
        <f t="shared" si="48"/>
        <v>3.8</v>
      </c>
      <c r="AF139" s="156" t="s">
        <v>269</v>
      </c>
      <c r="AG139" s="157"/>
    </row>
    <row r="140" spans="1:33" s="158" customFormat="1" x14ac:dyDescent="0.25">
      <c r="A140" s="150"/>
      <c r="B140" s="154" t="s">
        <v>525</v>
      </c>
      <c r="C140" s="162">
        <v>9866767.4951000009</v>
      </c>
      <c r="D140" s="163">
        <v>786643.7317</v>
      </c>
      <c r="E140" s="148">
        <v>1887.9159999999999</v>
      </c>
      <c r="F140" s="165">
        <v>2680</v>
      </c>
      <c r="G140" s="155">
        <f t="shared" si="46"/>
        <v>20</v>
      </c>
      <c r="H140" s="162">
        <v>1887.9159999999999</v>
      </c>
      <c r="I140" s="147">
        <f t="shared" si="51"/>
        <v>1.7592592680555556E-3</v>
      </c>
      <c r="J140" s="147">
        <f t="shared" si="52"/>
        <v>5.5399999999999998E-2</v>
      </c>
      <c r="K140" s="147">
        <f t="shared" si="53"/>
        <v>2.4092905999999999E-3</v>
      </c>
      <c r="L140" s="147">
        <f t="shared" si="54"/>
        <v>0.73019803756987878</v>
      </c>
      <c r="M140" s="147">
        <v>152</v>
      </c>
      <c r="N140" s="147">
        <f t="shared" si="55"/>
        <v>0.20366594672252733</v>
      </c>
      <c r="O140" s="147">
        <f t="shared" si="56"/>
        <v>2.717579888230897E-2</v>
      </c>
      <c r="P140" s="147">
        <f t="shared" si="57"/>
        <v>1922.9531249698753</v>
      </c>
      <c r="Q140" s="147">
        <f t="shared" si="58"/>
        <v>1894.9917616794228</v>
      </c>
      <c r="R140" s="147">
        <f t="shared" si="59"/>
        <v>1894.9645858805404</v>
      </c>
      <c r="S140" s="149">
        <f t="shared" si="60"/>
        <v>1.6899999999998271E-2</v>
      </c>
      <c r="T140" s="148">
        <f t="shared" si="61"/>
        <v>1886.9159999999999</v>
      </c>
      <c r="U140" s="148">
        <f>1</f>
        <v>1</v>
      </c>
      <c r="V140" s="147">
        <f t="shared" si="62"/>
        <v>8.048585880540486</v>
      </c>
      <c r="W140" s="148">
        <f t="shared" si="63"/>
        <v>36.037124969875322</v>
      </c>
      <c r="X140" s="150"/>
      <c r="Y140" s="150"/>
      <c r="Z140" s="150"/>
      <c r="AA140" s="150"/>
      <c r="AB140" s="150"/>
      <c r="AC140" s="153">
        <f t="shared" si="47"/>
        <v>63</v>
      </c>
      <c r="AD140" s="153">
        <f t="shared" si="64"/>
        <v>55.4</v>
      </c>
      <c r="AE140" s="153">
        <f t="shared" si="48"/>
        <v>3.8</v>
      </c>
      <c r="AF140" s="156" t="s">
        <v>269</v>
      </c>
      <c r="AG140" s="159"/>
    </row>
    <row r="141" spans="1:33" x14ac:dyDescent="0.25">
      <c r="A141" s="110"/>
      <c r="B141" s="154" t="s">
        <v>526</v>
      </c>
      <c r="C141" s="111">
        <v>9866750.2544</v>
      </c>
      <c r="D141" s="111">
        <v>786633.5956</v>
      </c>
      <c r="E141" s="113">
        <v>1888.0440000000001</v>
      </c>
      <c r="F141" s="165">
        <v>2700</v>
      </c>
      <c r="G141" s="155">
        <f t="shared" si="46"/>
        <v>20</v>
      </c>
      <c r="H141" s="162">
        <v>1888.0440000000001</v>
      </c>
      <c r="I141" s="147">
        <f t="shared" si="51"/>
        <v>1.7592592680555556E-3</v>
      </c>
      <c r="J141" s="147">
        <f t="shared" si="52"/>
        <v>5.5399999999999998E-2</v>
      </c>
      <c r="K141" s="147">
        <f t="shared" si="53"/>
        <v>2.4092905999999999E-3</v>
      </c>
      <c r="L141" s="147">
        <f t="shared" si="54"/>
        <v>0.73019803756987878</v>
      </c>
      <c r="M141" s="147">
        <v>153</v>
      </c>
      <c r="N141" s="147">
        <f t="shared" si="55"/>
        <v>0.20120752331975394</v>
      </c>
      <c r="O141" s="147">
        <f t="shared" si="56"/>
        <v>2.717579888230897E-2</v>
      </c>
      <c r="P141" s="147">
        <f t="shared" si="57"/>
        <v>1922.9531249698753</v>
      </c>
      <c r="Q141" s="147">
        <f t="shared" si="58"/>
        <v>1894.7905541561031</v>
      </c>
      <c r="R141" s="147">
        <f t="shared" si="59"/>
        <v>1894.7633783572207</v>
      </c>
      <c r="S141" s="149">
        <f t="shared" si="60"/>
        <v>1.3500000000010458E-2</v>
      </c>
      <c r="T141" s="148">
        <f t="shared" si="61"/>
        <v>1887.0440000000001</v>
      </c>
      <c r="U141" s="148">
        <f>1</f>
        <v>1</v>
      </c>
      <c r="V141" s="147">
        <f t="shared" si="62"/>
        <v>7.7193783572206485</v>
      </c>
      <c r="W141" s="148">
        <f t="shared" si="63"/>
        <v>35.909124969875165</v>
      </c>
      <c r="X141" s="110"/>
      <c r="Y141" s="110"/>
      <c r="Z141" s="110"/>
      <c r="AA141" s="110"/>
      <c r="AB141" s="110"/>
      <c r="AC141" s="153">
        <f t="shared" si="47"/>
        <v>63</v>
      </c>
      <c r="AD141" s="153">
        <f t="shared" si="64"/>
        <v>55.4</v>
      </c>
      <c r="AE141" s="153">
        <f t="shared" si="48"/>
        <v>3.8</v>
      </c>
      <c r="AF141" s="156" t="s">
        <v>269</v>
      </c>
    </row>
    <row r="142" spans="1:33" x14ac:dyDescent="0.25">
      <c r="A142" s="110"/>
      <c r="B142" s="154" t="s">
        <v>527</v>
      </c>
      <c r="C142" s="111">
        <v>9866732.4822000004</v>
      </c>
      <c r="D142" s="111">
        <v>786633.22710000002</v>
      </c>
      <c r="E142" s="113">
        <v>1888.1379999999999</v>
      </c>
      <c r="F142" s="165">
        <v>2720</v>
      </c>
      <c r="G142" s="155">
        <f t="shared" si="46"/>
        <v>20</v>
      </c>
      <c r="H142" s="162">
        <v>1888.1379999999999</v>
      </c>
      <c r="I142" s="147">
        <f t="shared" si="51"/>
        <v>1.7592592680555556E-3</v>
      </c>
      <c r="J142" s="147">
        <f t="shared" si="52"/>
        <v>5.5399999999999998E-2</v>
      </c>
      <c r="K142" s="147">
        <f t="shared" si="53"/>
        <v>2.4092905999999999E-3</v>
      </c>
      <c r="L142" s="147">
        <f t="shared" si="54"/>
        <v>0.73019803756987878</v>
      </c>
      <c r="M142" s="147">
        <v>154</v>
      </c>
      <c r="N142" s="147">
        <f t="shared" si="55"/>
        <v>0.19879450252007244</v>
      </c>
      <c r="O142" s="147">
        <f t="shared" si="56"/>
        <v>2.717579888230897E-2</v>
      </c>
      <c r="P142" s="147">
        <f t="shared" si="57"/>
        <v>1922.9531249698753</v>
      </c>
      <c r="Q142" s="147">
        <f t="shared" si="58"/>
        <v>1894.591759653583</v>
      </c>
      <c r="R142" s="147">
        <f t="shared" si="59"/>
        <v>1894.5645838547007</v>
      </c>
      <c r="S142" s="149">
        <f t="shared" si="60"/>
        <v>1.1099999999999E-2</v>
      </c>
      <c r="T142" s="148">
        <f t="shared" si="61"/>
        <v>1887.1379999999999</v>
      </c>
      <c r="U142" s="148">
        <f>1</f>
        <v>1</v>
      </c>
      <c r="V142" s="147">
        <f t="shared" si="62"/>
        <v>7.4265838547007661</v>
      </c>
      <c r="W142" s="148">
        <f t="shared" si="63"/>
        <v>35.815124969875342</v>
      </c>
      <c r="X142" s="110"/>
      <c r="Y142" s="110"/>
      <c r="Z142" s="110"/>
      <c r="AA142" s="110"/>
      <c r="AB142" s="110"/>
      <c r="AC142" s="153">
        <f t="shared" si="47"/>
        <v>63</v>
      </c>
      <c r="AD142" s="153">
        <f t="shared" si="64"/>
        <v>55.4</v>
      </c>
      <c r="AE142" s="153">
        <f t="shared" si="48"/>
        <v>3.8</v>
      </c>
      <c r="AF142" s="156" t="s">
        <v>269</v>
      </c>
    </row>
    <row r="143" spans="1:33" x14ac:dyDescent="0.25">
      <c r="A143" s="110"/>
      <c r="B143" s="154" t="s">
        <v>528</v>
      </c>
      <c r="C143" s="111">
        <v>9866718.9436000008</v>
      </c>
      <c r="D143" s="111">
        <v>786647.94799999997</v>
      </c>
      <c r="E143" s="113">
        <v>1888.222</v>
      </c>
      <c r="F143" s="165">
        <v>2740</v>
      </c>
      <c r="G143" s="155">
        <f t="shared" si="46"/>
        <v>20</v>
      </c>
      <c r="H143" s="196">
        <v>1888.222</v>
      </c>
      <c r="I143" s="147">
        <f t="shared" si="51"/>
        <v>1.7592592680555556E-3</v>
      </c>
      <c r="J143" s="147">
        <f t="shared" si="52"/>
        <v>5.5399999999999998E-2</v>
      </c>
      <c r="K143" s="147">
        <f t="shared" si="53"/>
        <v>2.4092905999999999E-3</v>
      </c>
      <c r="L143" s="147">
        <f t="shared" si="54"/>
        <v>0.73019803756987878</v>
      </c>
      <c r="M143" s="147">
        <v>155</v>
      </c>
      <c r="N143" s="147">
        <f t="shared" si="55"/>
        <v>0.19642575910439614</v>
      </c>
      <c r="O143" s="147">
        <f t="shared" si="56"/>
        <v>2.717579888230897E-2</v>
      </c>
      <c r="P143" s="147">
        <f t="shared" si="57"/>
        <v>1922.9531249698753</v>
      </c>
      <c r="Q143" s="147">
        <f t="shared" si="58"/>
        <v>1894.3953338944787</v>
      </c>
      <c r="R143" s="147">
        <f t="shared" si="59"/>
        <v>1894.3681580955963</v>
      </c>
      <c r="S143" s="149">
        <f t="shared" si="60"/>
        <v>8.8999999999941799E-3</v>
      </c>
      <c r="T143" s="148">
        <f t="shared" si="61"/>
        <v>1887.222</v>
      </c>
      <c r="U143" s="148">
        <f>1</f>
        <v>1</v>
      </c>
      <c r="V143" s="147">
        <f t="shared" si="62"/>
        <v>7.14615809559632</v>
      </c>
      <c r="W143" s="148">
        <f t="shared" si="63"/>
        <v>35.731124969875282</v>
      </c>
      <c r="X143" s="110"/>
      <c r="Y143" s="110"/>
      <c r="Z143" s="110"/>
      <c r="AA143" s="110"/>
      <c r="AB143" s="110"/>
      <c r="AC143" s="153">
        <f t="shared" si="47"/>
        <v>63</v>
      </c>
      <c r="AD143" s="153">
        <f t="shared" si="64"/>
        <v>55.4</v>
      </c>
      <c r="AE143" s="153">
        <f t="shared" si="48"/>
        <v>3.8</v>
      </c>
      <c r="AF143" s="156" t="s">
        <v>269</v>
      </c>
    </row>
    <row r="144" spans="1:33" x14ac:dyDescent="0.25">
      <c r="A144" s="110"/>
      <c r="B144" s="154" t="s">
        <v>529</v>
      </c>
      <c r="C144" s="111">
        <v>9866706.7679999992</v>
      </c>
      <c r="D144" s="111">
        <v>786663.80519999994</v>
      </c>
      <c r="E144" s="113">
        <v>1888.211</v>
      </c>
      <c r="F144" s="165">
        <v>2760</v>
      </c>
      <c r="G144" s="155">
        <f t="shared" si="46"/>
        <v>20</v>
      </c>
      <c r="H144" s="162">
        <v>1888.211</v>
      </c>
      <c r="I144" s="147">
        <f t="shared" si="51"/>
        <v>1.7592592680555556E-3</v>
      </c>
      <c r="J144" s="147">
        <f t="shared" si="52"/>
        <v>5.5399999999999998E-2</v>
      </c>
      <c r="K144" s="147">
        <f t="shared" si="53"/>
        <v>2.4092905999999999E-3</v>
      </c>
      <c r="L144" s="147">
        <f t="shared" si="54"/>
        <v>0.73019803756987878</v>
      </c>
      <c r="M144" s="147">
        <v>156</v>
      </c>
      <c r="N144" s="147">
        <f t="shared" si="55"/>
        <v>0.19410020275492654</v>
      </c>
      <c r="O144" s="147">
        <f t="shared" si="56"/>
        <v>2.717579888230897E-2</v>
      </c>
      <c r="P144" s="147">
        <f t="shared" si="57"/>
        <v>1922.9531249698753</v>
      </c>
      <c r="Q144" s="147">
        <f t="shared" si="58"/>
        <v>1894.2012336917237</v>
      </c>
      <c r="R144" s="147">
        <f t="shared" si="59"/>
        <v>1894.1740578928413</v>
      </c>
      <c r="S144" s="149">
        <f t="shared" si="60"/>
        <v>3.6500000000046382E-3</v>
      </c>
      <c r="T144" s="148">
        <f t="shared" si="61"/>
        <v>1887.211</v>
      </c>
      <c r="U144" s="148">
        <f>1</f>
        <v>1</v>
      </c>
      <c r="V144" s="147">
        <f t="shared" si="62"/>
        <v>6.9630578928413343</v>
      </c>
      <c r="W144" s="148">
        <f t="shared" si="63"/>
        <v>35.742124969875249</v>
      </c>
      <c r="X144" s="110"/>
      <c r="Y144" s="110"/>
      <c r="Z144" s="110"/>
      <c r="AA144" s="110"/>
      <c r="AB144" s="110"/>
      <c r="AC144" s="153">
        <f t="shared" si="47"/>
        <v>63</v>
      </c>
      <c r="AD144" s="153">
        <f t="shared" si="64"/>
        <v>55.4</v>
      </c>
      <c r="AE144" s="153">
        <f t="shared" si="48"/>
        <v>3.8</v>
      </c>
      <c r="AF144" s="156" t="s">
        <v>269</v>
      </c>
    </row>
    <row r="145" spans="1:32" x14ac:dyDescent="0.25">
      <c r="A145" s="110"/>
      <c r="B145" s="112"/>
      <c r="C145" s="111"/>
      <c r="D145" s="111"/>
      <c r="E145" s="113"/>
      <c r="F145" s="199"/>
      <c r="G145" s="199"/>
      <c r="H145" s="199"/>
      <c r="I145" s="112"/>
      <c r="J145" s="112"/>
      <c r="K145" s="112"/>
      <c r="L145" s="112"/>
      <c r="M145" s="112"/>
      <c r="N145" s="112">
        <f>SUM(N6:N144)</f>
        <v>28.751891278152492</v>
      </c>
      <c r="O145" s="112"/>
      <c r="P145" s="112"/>
      <c r="Q145" s="112"/>
      <c r="R145" s="112"/>
      <c r="S145" s="114"/>
      <c r="T145" s="112"/>
      <c r="U145" s="112"/>
      <c r="V145" s="112"/>
      <c r="W145" s="112"/>
      <c r="X145" s="110"/>
      <c r="Y145" s="110"/>
      <c r="Z145" s="110"/>
      <c r="AA145" s="110"/>
      <c r="AB145" s="110"/>
      <c r="AC145" s="112"/>
      <c r="AD145" s="112"/>
      <c r="AE145" s="112"/>
      <c r="AF145" s="112"/>
    </row>
    <row r="146" spans="1:32" x14ac:dyDescent="0.25">
      <c r="A146" s="110"/>
      <c r="B146" s="112"/>
      <c r="C146" s="111"/>
      <c r="D146" s="111"/>
      <c r="E146" s="113"/>
      <c r="F146" s="199"/>
      <c r="G146" s="199"/>
      <c r="H146" s="199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4"/>
      <c r="T146" s="112"/>
      <c r="U146" s="112"/>
      <c r="V146" s="112"/>
      <c r="W146" s="112"/>
      <c r="X146" s="110"/>
      <c r="Y146" s="110"/>
      <c r="Z146" s="110"/>
      <c r="AA146" s="110"/>
      <c r="AB146" s="110"/>
      <c r="AC146" s="112"/>
      <c r="AD146" s="112"/>
      <c r="AE146" s="112"/>
      <c r="AF146" s="112"/>
    </row>
    <row r="147" spans="1:32" x14ac:dyDescent="0.25">
      <c r="A147" s="110"/>
      <c r="B147" s="112"/>
      <c r="C147" s="111"/>
      <c r="D147" s="111"/>
      <c r="E147" s="113"/>
      <c r="F147" s="199"/>
      <c r="G147" s="199"/>
      <c r="H147" s="199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4"/>
      <c r="T147" s="112"/>
      <c r="U147" s="112"/>
      <c r="V147" s="112"/>
      <c r="W147" s="112"/>
      <c r="X147" s="110"/>
      <c r="Y147" s="110"/>
      <c r="Z147" s="110"/>
      <c r="AA147" s="110"/>
      <c r="AB147" s="110"/>
      <c r="AC147" s="112"/>
      <c r="AD147" s="112"/>
      <c r="AE147" s="112"/>
      <c r="AF147" s="112"/>
    </row>
  </sheetData>
  <mergeCells count="4">
    <mergeCell ref="A1:E1"/>
    <mergeCell ref="C2:E2"/>
    <mergeCell ref="A3:E3"/>
    <mergeCell ref="AC4:AF4"/>
  </mergeCells>
  <pageMargins left="0.70866141732283472" right="0.70866141732283472" top="0.74803149606299213" bottom="0.74803149606299213" header="0.31496062992125984" footer="0.31496062992125984"/>
  <pageSetup paperSize="9" scale="23" fitToHeight="4" orientation="portrait" r:id="rId1"/>
  <headerFooter>
    <oddHeader>&amp;LMBOMBOINI WATER PROJECT
&amp;CFUNDED BY: EAST AFRICAN BREWERIES LIMITED
IMPLEMENTED BY: AMREF   
&amp;RDesigned by: James Ayacko
Checked by: 
Approved by:</oddHeader>
    <oddFooter>&amp;C@EABL PHASE II 2019</oddFooter>
  </headerFooter>
  <colBreaks count="1" manualBreakCount="1">
    <brk id="3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2"/>
  <sheetViews>
    <sheetView topLeftCell="X55" zoomScale="86" zoomScaleNormal="86" zoomScalePageLayoutView="40" workbookViewId="0">
      <selection activeCell="AB7" sqref="AB7"/>
    </sheetView>
  </sheetViews>
  <sheetFormatPr defaultColWidth="6.796875" defaultRowHeight="15.75" x14ac:dyDescent="0.25"/>
  <cols>
    <col min="1" max="1" width="10.796875" style="83" customWidth="1"/>
    <col min="2" max="2" width="6.796875" style="82"/>
    <col min="3" max="3" width="11.59765625" style="137" customWidth="1"/>
    <col min="4" max="4" width="10.796875" style="137" customWidth="1"/>
    <col min="5" max="5" width="10.796875" style="138" customWidth="1"/>
    <col min="6" max="6" width="7.09765625" style="123" customWidth="1"/>
    <col min="7" max="7" width="8.69921875" style="83" customWidth="1"/>
    <col min="8" max="8" width="14.59765625" style="146" bestFit="1" customWidth="1"/>
    <col min="9" max="9" width="9" style="82" bestFit="1" customWidth="1"/>
    <col min="10" max="10" width="6.796875" style="82" bestFit="1" customWidth="1"/>
    <col min="11" max="11" width="7.5" style="82" bestFit="1" customWidth="1"/>
    <col min="12" max="12" width="9" style="82" bestFit="1" customWidth="1"/>
    <col min="13" max="13" width="3" style="82" bestFit="1" customWidth="1"/>
    <col min="14" max="15" width="9" style="82" bestFit="1" customWidth="1"/>
    <col min="16" max="16" width="5.8984375" style="82" bestFit="1" customWidth="1"/>
    <col min="17" max="18" width="9" style="82" bestFit="1" customWidth="1"/>
    <col min="19" max="19" width="10.69921875" style="122" customWidth="1"/>
    <col min="20" max="20" width="8" style="82" bestFit="1" customWidth="1"/>
    <col min="21" max="21" width="7.8984375" style="82" bestFit="1" customWidth="1"/>
    <col min="22" max="22" width="9.3984375" style="82" bestFit="1" customWidth="1"/>
    <col min="23" max="23" width="12" style="82" bestFit="1" customWidth="1"/>
    <col min="24" max="27" width="11.59765625" style="83" customWidth="1"/>
    <col min="28" max="28" width="37.69921875" style="83" customWidth="1"/>
    <col min="29" max="29" width="11" style="82" customWidth="1"/>
    <col min="30" max="31" width="10.59765625" style="82" customWidth="1"/>
    <col min="32" max="32" width="11.296875" style="82" bestFit="1" customWidth="1"/>
    <col min="33" max="33" width="11.296875" style="82" customWidth="1"/>
    <col min="34" max="16384" width="6.796875" style="83"/>
  </cols>
  <sheetData>
    <row r="1" spans="1:33" ht="36" customHeight="1" thickBot="1" x14ac:dyDescent="0.3">
      <c r="A1" s="212" t="s">
        <v>533</v>
      </c>
      <c r="B1" s="213"/>
      <c r="C1" s="213"/>
      <c r="D1" s="213"/>
      <c r="E1" s="214"/>
      <c r="F1" s="81"/>
      <c r="G1" s="81"/>
      <c r="H1" s="142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33" ht="16.149999999999999" customHeight="1" thickBot="1" x14ac:dyDescent="0.3">
      <c r="A2" s="84" t="s">
        <v>80</v>
      </c>
      <c r="B2" s="85"/>
      <c r="C2" s="215"/>
      <c r="D2" s="216"/>
      <c r="E2" s="217"/>
      <c r="G2" s="92"/>
      <c r="H2" s="142"/>
      <c r="I2" s="87"/>
      <c r="J2" s="87"/>
      <c r="K2" s="87"/>
      <c r="L2" s="87"/>
      <c r="M2" s="87"/>
      <c r="N2" s="87"/>
      <c r="O2" s="87"/>
      <c r="P2" s="87"/>
      <c r="Q2" s="87"/>
      <c r="R2" s="87"/>
      <c r="S2" s="88" t="s">
        <v>118</v>
      </c>
      <c r="T2" s="87">
        <v>1</v>
      </c>
      <c r="U2" s="87"/>
      <c r="V2" s="89" t="s">
        <v>0</v>
      </c>
      <c r="W2" s="90" t="s">
        <v>1</v>
      </c>
      <c r="X2" s="90">
        <f>('Pump Design'!E4/2)/(60*60)</f>
        <v>8.7962963402777781E-4</v>
      </c>
      <c r="Y2" s="91"/>
      <c r="Z2" s="91"/>
      <c r="AA2" s="91"/>
      <c r="AB2" s="92"/>
    </row>
    <row r="3" spans="1:33" ht="16.149999999999999" customHeight="1" thickBot="1" x14ac:dyDescent="0.3">
      <c r="A3" s="218" t="s">
        <v>2</v>
      </c>
      <c r="B3" s="219"/>
      <c r="C3" s="219"/>
      <c r="D3" s="219"/>
      <c r="E3" s="220"/>
      <c r="G3" s="92"/>
      <c r="H3" s="142"/>
      <c r="I3" s="93"/>
      <c r="J3" s="94"/>
      <c r="K3" s="94"/>
      <c r="L3" s="94"/>
      <c r="M3" s="94"/>
      <c r="N3" s="94"/>
      <c r="O3" s="94"/>
      <c r="P3" s="94"/>
      <c r="Q3" s="94"/>
      <c r="R3" s="94"/>
      <c r="S3" s="88"/>
      <c r="T3" s="94"/>
      <c r="U3" s="94"/>
      <c r="V3" s="94"/>
      <c r="W3" s="95"/>
      <c r="X3" s="95"/>
      <c r="Y3" s="93"/>
      <c r="Z3" s="93"/>
      <c r="AA3" s="93"/>
      <c r="AB3" s="92"/>
    </row>
    <row r="4" spans="1:33" ht="16.149999999999999" customHeight="1" thickTop="1" thickBot="1" x14ac:dyDescent="0.3">
      <c r="A4" s="84" t="s">
        <v>535</v>
      </c>
      <c r="B4" s="96"/>
      <c r="C4" s="124"/>
      <c r="D4" s="124"/>
      <c r="E4" s="125"/>
      <c r="G4" s="92"/>
      <c r="H4" s="142"/>
      <c r="I4" s="93"/>
      <c r="J4" s="94"/>
      <c r="K4" s="94"/>
      <c r="L4" s="94"/>
      <c r="M4" s="94"/>
      <c r="N4" s="94"/>
      <c r="O4" s="94"/>
      <c r="P4" s="94"/>
      <c r="Q4" s="94"/>
      <c r="R4" s="94"/>
      <c r="S4" s="88"/>
      <c r="T4" s="94"/>
      <c r="U4" s="94"/>
      <c r="V4" s="94"/>
      <c r="W4" s="94"/>
      <c r="X4" s="93"/>
      <c r="Y4" s="93"/>
      <c r="Z4" s="93"/>
      <c r="AA4" s="93"/>
      <c r="AB4" s="92"/>
      <c r="AC4" s="221" t="s">
        <v>119</v>
      </c>
      <c r="AD4" s="222"/>
      <c r="AE4" s="222"/>
      <c r="AF4" s="223"/>
      <c r="AG4" s="98"/>
    </row>
    <row r="5" spans="1:33" s="109" customFormat="1" ht="63.75" thickTop="1" x14ac:dyDescent="0.25">
      <c r="A5" s="99" t="s">
        <v>3</v>
      </c>
      <c r="B5" s="100" t="s">
        <v>4</v>
      </c>
      <c r="C5" s="126" t="s">
        <v>5</v>
      </c>
      <c r="D5" s="126" t="s">
        <v>6</v>
      </c>
      <c r="E5" s="127" t="s">
        <v>7</v>
      </c>
      <c r="F5" s="141" t="s">
        <v>8</v>
      </c>
      <c r="G5" s="128" t="s">
        <v>9</v>
      </c>
      <c r="H5" s="143" t="s">
        <v>10</v>
      </c>
      <c r="I5" s="101" t="s">
        <v>11</v>
      </c>
      <c r="J5" s="101" t="s">
        <v>12</v>
      </c>
      <c r="K5" s="101" t="s">
        <v>262</v>
      </c>
      <c r="L5" s="101" t="s">
        <v>14</v>
      </c>
      <c r="M5" s="102" t="s">
        <v>15</v>
      </c>
      <c r="N5" s="102" t="s">
        <v>16</v>
      </c>
      <c r="O5" s="102" t="s">
        <v>17</v>
      </c>
      <c r="P5" s="102" t="s">
        <v>18</v>
      </c>
      <c r="Q5" s="102" t="s">
        <v>19</v>
      </c>
      <c r="R5" s="102" t="s">
        <v>20</v>
      </c>
      <c r="S5" s="103" t="s">
        <v>21</v>
      </c>
      <c r="T5" s="101" t="s">
        <v>22</v>
      </c>
      <c r="U5" s="101" t="s">
        <v>23</v>
      </c>
      <c r="V5" s="102" t="s">
        <v>24</v>
      </c>
      <c r="W5" s="102" t="s">
        <v>25</v>
      </c>
      <c r="X5" s="101" t="s">
        <v>263</v>
      </c>
      <c r="Y5" s="101" t="s">
        <v>264</v>
      </c>
      <c r="Z5" s="104" t="s">
        <v>28</v>
      </c>
      <c r="AA5" s="104" t="s">
        <v>29</v>
      </c>
      <c r="AB5" s="105" t="s">
        <v>30</v>
      </c>
      <c r="AC5" s="106" t="s">
        <v>120</v>
      </c>
      <c r="AD5" s="106" t="s">
        <v>121</v>
      </c>
      <c r="AE5" s="106" t="s">
        <v>122</v>
      </c>
      <c r="AF5" s="107" t="s">
        <v>31</v>
      </c>
      <c r="AG5" s="108" t="s">
        <v>123</v>
      </c>
    </row>
    <row r="6" spans="1:33" x14ac:dyDescent="0.25">
      <c r="A6" s="167"/>
      <c r="B6" s="168" t="s">
        <v>32</v>
      </c>
      <c r="C6" s="169">
        <v>9866694.7390000001</v>
      </c>
      <c r="D6" s="169">
        <v>786679.78339999996</v>
      </c>
      <c r="E6" s="170">
        <v>1888.1869999999999</v>
      </c>
      <c r="F6" s="118">
        <v>0</v>
      </c>
      <c r="G6" s="111">
        <v>0</v>
      </c>
      <c r="H6" s="170">
        <v>1888.1869999999999</v>
      </c>
      <c r="I6" s="112">
        <f>Y6-X6</f>
        <v>8.7962963402777781E-4</v>
      </c>
      <c r="J6" s="112">
        <f>AD6/1000</f>
        <v>3.5200000000000002E-2</v>
      </c>
      <c r="K6" s="112">
        <f>3.14*POWER(J6,2)/4</f>
        <v>9.7264640000000011E-4</v>
      </c>
      <c r="L6" s="112">
        <f>I6/K6</f>
        <v>0.90436733640074929</v>
      </c>
      <c r="M6" s="112">
        <v>150</v>
      </c>
      <c r="N6" s="112">
        <f>6.843*G6*POWER(L6,1.852)/(POWER(J6,1.167)*POWER(M6,1.852))</f>
        <v>0</v>
      </c>
      <c r="O6" s="112">
        <f>POWER(L6,2)/(2*9.81)</f>
        <v>4.1686048886268402E-2</v>
      </c>
      <c r="P6" s="140">
        <f>T6+'Pump Design'!F12</f>
        <v>1888.1869999999999</v>
      </c>
      <c r="Q6" s="113">
        <f>P6</f>
        <v>1888.1869999999999</v>
      </c>
      <c r="R6" s="113">
        <f>Q6-O6</f>
        <v>1888.1453139511136</v>
      </c>
      <c r="S6" s="114"/>
      <c r="T6" s="113">
        <f>H6-U6</f>
        <v>1887.1869999999999</v>
      </c>
      <c r="U6" s="113">
        <f>1</f>
        <v>1</v>
      </c>
      <c r="V6" s="113">
        <f>R6-T6</f>
        <v>0.95831395111372331</v>
      </c>
      <c r="W6" s="113">
        <f>$P$35-T6</f>
        <v>1</v>
      </c>
      <c r="X6" s="110"/>
      <c r="Y6" s="110">
        <f>X2</f>
        <v>8.7962963402777781E-4</v>
      </c>
      <c r="Z6" s="115"/>
      <c r="AA6" s="115"/>
      <c r="AB6" s="171"/>
      <c r="AC6" s="116">
        <v>40</v>
      </c>
      <c r="AD6" s="116">
        <f>AC6-AE6*2</f>
        <v>35.200000000000003</v>
      </c>
      <c r="AE6" s="116">
        <f>2.4</f>
        <v>2.4</v>
      </c>
      <c r="AF6" s="117" t="s">
        <v>261</v>
      </c>
      <c r="AG6" s="87"/>
    </row>
    <row r="7" spans="1:33" x14ac:dyDescent="0.25">
      <c r="A7" s="167"/>
      <c r="B7" s="168" t="s">
        <v>33</v>
      </c>
      <c r="C7" s="169">
        <v>9866682.3762999997</v>
      </c>
      <c r="D7" s="169">
        <v>786695.50459999999</v>
      </c>
      <c r="E7" s="170">
        <v>1888.1559999999999</v>
      </c>
      <c r="F7" s="118">
        <v>20</v>
      </c>
      <c r="G7" s="111">
        <f>F7-F6</f>
        <v>20</v>
      </c>
      <c r="H7" s="170">
        <v>1888.1559999999999</v>
      </c>
      <c r="I7" s="112">
        <f>I6-X6</f>
        <v>8.7962963402777781E-4</v>
      </c>
      <c r="J7" s="112">
        <f t="shared" ref="J7:J34" si="0">AD7/1000</f>
        <v>3.5200000000000002E-2</v>
      </c>
      <c r="K7" s="112">
        <f t="shared" ref="K7:K34" si="1">3.14*POWER(J7,2)/4</f>
        <v>9.7264640000000011E-4</v>
      </c>
      <c r="L7" s="112">
        <f t="shared" ref="L7:L40" si="2">I7/K7</f>
        <v>0.90436733640074929</v>
      </c>
      <c r="M7" s="112">
        <v>150</v>
      </c>
      <c r="N7" s="112">
        <f t="shared" ref="N7:N34" si="3">6.843*G7*POWER(L7,1.852)/(POWER(J7,1.167)*POWER(M7,1.852))</f>
        <v>0.5266122187745691</v>
      </c>
      <c r="O7" s="112">
        <f t="shared" ref="O7:O34" si="4">POWER(L7,2)/(2*9.81)</f>
        <v>4.1686048886268402E-2</v>
      </c>
      <c r="P7" s="140">
        <f>P6</f>
        <v>1888.1869999999999</v>
      </c>
      <c r="Q7" s="113">
        <f t="shared" ref="Q7:Q34" si="5">P7</f>
        <v>1888.1869999999999</v>
      </c>
      <c r="R7" s="113">
        <f t="shared" ref="R7:R34" si="6">Q7-O7</f>
        <v>1888.1453139511136</v>
      </c>
      <c r="S7" s="114">
        <f>(E7-E6)/G7</f>
        <v>-1.5499999999974534E-3</v>
      </c>
      <c r="T7" s="113">
        <f t="shared" ref="T7:T34" si="7">H7-U7</f>
        <v>1887.1559999999999</v>
      </c>
      <c r="U7" s="113">
        <f>1</f>
        <v>1</v>
      </c>
      <c r="V7" s="113">
        <f t="shared" ref="V7:V70" si="8">R7-T7</f>
        <v>0.98931395111367237</v>
      </c>
      <c r="W7" s="113">
        <f t="shared" ref="W7:W34" si="9">$P$35-T7</f>
        <v>1.0309999999999491</v>
      </c>
      <c r="X7" s="110"/>
      <c r="Y7" s="110"/>
      <c r="Z7" s="115"/>
      <c r="AA7" s="115"/>
      <c r="AB7" s="171"/>
      <c r="AC7" s="116">
        <f>AC6</f>
        <v>40</v>
      </c>
      <c r="AD7" s="116">
        <f>AC7-AE7*2</f>
        <v>35.200000000000003</v>
      </c>
      <c r="AE7" s="116">
        <f>AE6</f>
        <v>2.4</v>
      </c>
      <c r="AF7" s="117" t="str">
        <f>AF6</f>
        <v>PN 10</v>
      </c>
      <c r="AG7" s="87"/>
    </row>
    <row r="8" spans="1:33" x14ac:dyDescent="0.25">
      <c r="A8" s="167"/>
      <c r="B8" s="168" t="s">
        <v>34</v>
      </c>
      <c r="C8" s="169">
        <v>9866669.9996000007</v>
      </c>
      <c r="D8" s="169">
        <v>786711.21499999997</v>
      </c>
      <c r="E8" s="170">
        <v>1888.125</v>
      </c>
      <c r="F8" s="118">
        <v>40</v>
      </c>
      <c r="G8" s="111">
        <f>F8-F7</f>
        <v>20</v>
      </c>
      <c r="H8" s="170">
        <v>1888.125</v>
      </c>
      <c r="I8" s="112">
        <f>I7-X7</f>
        <v>8.7962963402777781E-4</v>
      </c>
      <c r="J8" s="112">
        <f t="shared" si="0"/>
        <v>3.5200000000000002E-2</v>
      </c>
      <c r="K8" s="112">
        <f t="shared" si="1"/>
        <v>9.7264640000000011E-4</v>
      </c>
      <c r="L8" s="112">
        <f t="shared" si="2"/>
        <v>0.90436733640074929</v>
      </c>
      <c r="M8" s="112">
        <v>150</v>
      </c>
      <c r="N8" s="112">
        <f t="shared" si="3"/>
        <v>0.5266122187745691</v>
      </c>
      <c r="O8" s="112">
        <f t="shared" si="4"/>
        <v>4.1686048886268402E-2</v>
      </c>
      <c r="P8" s="140">
        <f t="shared" ref="P8:P71" si="10">P7</f>
        <v>1888.1869999999999</v>
      </c>
      <c r="Q8" s="113">
        <f t="shared" si="5"/>
        <v>1888.1869999999999</v>
      </c>
      <c r="R8" s="113">
        <f t="shared" si="6"/>
        <v>1888.1453139511136</v>
      </c>
      <c r="S8" s="114">
        <f t="shared" ref="S8:S71" si="11">(E8-E7)/G8</f>
        <v>-1.5499999999974534E-3</v>
      </c>
      <c r="T8" s="113">
        <f t="shared" si="7"/>
        <v>1887.125</v>
      </c>
      <c r="U8" s="113">
        <f>1</f>
        <v>1</v>
      </c>
      <c r="V8" s="113">
        <f t="shared" si="8"/>
        <v>1.0203139511136214</v>
      </c>
      <c r="W8" s="113">
        <f t="shared" si="9"/>
        <v>1.0619999999998981</v>
      </c>
      <c r="X8" s="110"/>
      <c r="Y8" s="110"/>
      <c r="Z8" s="115"/>
      <c r="AA8" s="115"/>
      <c r="AB8" s="171"/>
      <c r="AC8" s="116">
        <f>AC7</f>
        <v>40</v>
      </c>
      <c r="AD8" s="116">
        <f>AC8-AE8*2</f>
        <v>35.200000000000003</v>
      </c>
      <c r="AE8" s="116">
        <f>AE7</f>
        <v>2.4</v>
      </c>
      <c r="AF8" s="117" t="str">
        <f t="shared" ref="AF8:AF71" si="12">AF7</f>
        <v>PN 10</v>
      </c>
      <c r="AG8" s="87"/>
    </row>
    <row r="9" spans="1:33" x14ac:dyDescent="0.25">
      <c r="A9" s="167"/>
      <c r="B9" s="168" t="s">
        <v>35</v>
      </c>
      <c r="C9" s="169">
        <v>9866657.5873000007</v>
      </c>
      <c r="D9" s="169">
        <v>786726.89729999995</v>
      </c>
      <c r="E9" s="170">
        <v>1888.0889999999999</v>
      </c>
      <c r="F9" s="118">
        <v>60</v>
      </c>
      <c r="G9" s="111">
        <f>F9-F8</f>
        <v>20</v>
      </c>
      <c r="H9" s="170">
        <v>1888.0889999999999</v>
      </c>
      <c r="I9" s="112">
        <f t="shared" ref="I9:I72" si="13">I8-X8</f>
        <v>8.7962963402777781E-4</v>
      </c>
      <c r="J9" s="112">
        <f t="shared" si="0"/>
        <v>3.5200000000000002E-2</v>
      </c>
      <c r="K9" s="112">
        <f t="shared" si="1"/>
        <v>9.7264640000000011E-4</v>
      </c>
      <c r="L9" s="112">
        <f t="shared" si="2"/>
        <v>0.90436733640074929</v>
      </c>
      <c r="M9" s="112">
        <v>150</v>
      </c>
      <c r="N9" s="112">
        <f t="shared" si="3"/>
        <v>0.5266122187745691</v>
      </c>
      <c r="O9" s="112">
        <f t="shared" si="4"/>
        <v>4.1686048886268402E-2</v>
      </c>
      <c r="P9" s="140">
        <f t="shared" si="10"/>
        <v>1888.1869999999999</v>
      </c>
      <c r="Q9" s="113">
        <f t="shared" si="5"/>
        <v>1888.1869999999999</v>
      </c>
      <c r="R9" s="113">
        <f t="shared" si="6"/>
        <v>1888.1453139511136</v>
      </c>
      <c r="S9" s="114">
        <f t="shared" si="11"/>
        <v>-1.8000000000029104E-3</v>
      </c>
      <c r="T9" s="113">
        <f t="shared" si="7"/>
        <v>1887.0889999999999</v>
      </c>
      <c r="U9" s="113">
        <f>1</f>
        <v>1</v>
      </c>
      <c r="V9" s="113">
        <f t="shared" si="8"/>
        <v>1.0563139511136797</v>
      </c>
      <c r="W9" s="113">
        <f t="shared" si="9"/>
        <v>1.0979999999999563</v>
      </c>
      <c r="X9" s="110"/>
      <c r="Y9" s="110"/>
      <c r="Z9" s="115"/>
      <c r="AA9" s="115"/>
      <c r="AB9" s="171"/>
      <c r="AC9" s="116">
        <f t="shared" ref="AC9:AC72" si="14">AC8</f>
        <v>40</v>
      </c>
      <c r="AD9" s="116">
        <f t="shared" ref="AD9:AD34" si="15">AC9-AE9*2</f>
        <v>35.200000000000003</v>
      </c>
      <c r="AE9" s="116">
        <f t="shared" ref="AE9:AE71" si="16">AE8</f>
        <v>2.4</v>
      </c>
      <c r="AF9" s="117" t="str">
        <f t="shared" si="12"/>
        <v>PN 10</v>
      </c>
      <c r="AG9" s="87"/>
    </row>
    <row r="10" spans="1:33" x14ac:dyDescent="0.25">
      <c r="A10" s="167"/>
      <c r="B10" s="168" t="s">
        <v>36</v>
      </c>
      <c r="C10" s="169">
        <v>9866645.1569999997</v>
      </c>
      <c r="D10" s="169">
        <v>786742.56530000002</v>
      </c>
      <c r="E10" s="170">
        <v>1888.0509999999999</v>
      </c>
      <c r="F10" s="118">
        <v>80</v>
      </c>
      <c r="G10" s="111">
        <f t="shared" ref="G10:G15" si="17">F10-F9</f>
        <v>20</v>
      </c>
      <c r="H10" s="170">
        <v>1888.0509999999999</v>
      </c>
      <c r="I10" s="112">
        <f t="shared" si="13"/>
        <v>8.7962963402777781E-4</v>
      </c>
      <c r="J10" s="112">
        <f t="shared" si="0"/>
        <v>3.5200000000000002E-2</v>
      </c>
      <c r="K10" s="112">
        <f t="shared" si="1"/>
        <v>9.7264640000000011E-4</v>
      </c>
      <c r="L10" s="112">
        <f t="shared" si="2"/>
        <v>0.90436733640074929</v>
      </c>
      <c r="M10" s="112">
        <v>150</v>
      </c>
      <c r="N10" s="112">
        <f t="shared" si="3"/>
        <v>0.5266122187745691</v>
      </c>
      <c r="O10" s="112">
        <f t="shared" si="4"/>
        <v>4.1686048886268402E-2</v>
      </c>
      <c r="P10" s="140">
        <f t="shared" si="10"/>
        <v>1888.1869999999999</v>
      </c>
      <c r="Q10" s="113">
        <f t="shared" si="5"/>
        <v>1888.1869999999999</v>
      </c>
      <c r="R10" s="113">
        <f t="shared" si="6"/>
        <v>1888.1453139511136</v>
      </c>
      <c r="S10" s="114">
        <f t="shared" si="11"/>
        <v>-1.9000000000005458E-3</v>
      </c>
      <c r="T10" s="113">
        <f t="shared" si="7"/>
        <v>1887.0509999999999</v>
      </c>
      <c r="U10" s="113">
        <f>1</f>
        <v>1</v>
      </c>
      <c r="V10" s="113">
        <f t="shared" si="8"/>
        <v>1.0943139511136906</v>
      </c>
      <c r="W10" s="113">
        <f t="shared" si="9"/>
        <v>1.1359999999999673</v>
      </c>
      <c r="X10" s="110"/>
      <c r="Y10" s="110"/>
      <c r="Z10" s="115"/>
      <c r="AA10" s="115"/>
      <c r="AB10" s="171"/>
      <c r="AC10" s="116">
        <f t="shared" si="14"/>
        <v>40</v>
      </c>
      <c r="AD10" s="116">
        <f t="shared" si="15"/>
        <v>35.200000000000003</v>
      </c>
      <c r="AE10" s="116">
        <f t="shared" si="16"/>
        <v>2.4</v>
      </c>
      <c r="AF10" s="117" t="str">
        <f t="shared" si="12"/>
        <v>PN 10</v>
      </c>
      <c r="AG10" s="87"/>
    </row>
    <row r="11" spans="1:33" x14ac:dyDescent="0.25">
      <c r="A11" s="167"/>
      <c r="B11" s="168" t="s">
        <v>37</v>
      </c>
      <c r="C11" s="169">
        <v>9866632.7262999993</v>
      </c>
      <c r="D11" s="169">
        <v>786758.23309999995</v>
      </c>
      <c r="E11" s="170">
        <v>1888.011</v>
      </c>
      <c r="F11" s="118">
        <v>100</v>
      </c>
      <c r="G11" s="111">
        <f t="shared" si="17"/>
        <v>20</v>
      </c>
      <c r="H11" s="170">
        <v>1888.011</v>
      </c>
      <c r="I11" s="112">
        <f t="shared" si="13"/>
        <v>8.7962963402777781E-4</v>
      </c>
      <c r="J11" s="112">
        <f t="shared" si="0"/>
        <v>3.5200000000000002E-2</v>
      </c>
      <c r="K11" s="112">
        <f t="shared" si="1"/>
        <v>9.7264640000000011E-4</v>
      </c>
      <c r="L11" s="112">
        <f t="shared" si="2"/>
        <v>0.90436733640074929</v>
      </c>
      <c r="M11" s="112">
        <v>150</v>
      </c>
      <c r="N11" s="112">
        <f t="shared" si="3"/>
        <v>0.5266122187745691</v>
      </c>
      <c r="O11" s="112">
        <f t="shared" si="4"/>
        <v>4.1686048886268402E-2</v>
      </c>
      <c r="P11" s="140">
        <f t="shared" si="10"/>
        <v>1888.1869999999999</v>
      </c>
      <c r="Q11" s="113">
        <f t="shared" si="5"/>
        <v>1888.1869999999999</v>
      </c>
      <c r="R11" s="113">
        <f t="shared" si="6"/>
        <v>1888.1453139511136</v>
      </c>
      <c r="S11" s="114">
        <f t="shared" si="11"/>
        <v>-1.9999999999981812E-3</v>
      </c>
      <c r="T11" s="113">
        <f t="shared" si="7"/>
        <v>1887.011</v>
      </c>
      <c r="U11" s="113">
        <f>1</f>
        <v>1</v>
      </c>
      <c r="V11" s="113">
        <f t="shared" si="8"/>
        <v>1.1343139511136542</v>
      </c>
      <c r="W11" s="113">
        <f t="shared" si="9"/>
        <v>1.1759999999999309</v>
      </c>
      <c r="X11" s="110"/>
      <c r="Y11" s="110"/>
      <c r="Z11" s="115"/>
      <c r="AA11" s="115"/>
      <c r="AB11" s="171"/>
      <c r="AC11" s="116">
        <f t="shared" si="14"/>
        <v>40</v>
      </c>
      <c r="AD11" s="116">
        <f t="shared" si="15"/>
        <v>35.200000000000003</v>
      </c>
      <c r="AE11" s="116">
        <f t="shared" si="16"/>
        <v>2.4</v>
      </c>
      <c r="AF11" s="117" t="str">
        <f t="shared" si="12"/>
        <v>PN 10</v>
      </c>
      <c r="AG11" s="87"/>
    </row>
    <row r="12" spans="1:33" x14ac:dyDescent="0.25">
      <c r="A12" s="167"/>
      <c r="B12" s="168" t="s">
        <v>38</v>
      </c>
      <c r="C12" s="169">
        <v>9866620.2937000003</v>
      </c>
      <c r="D12" s="169">
        <v>786773.89930000005</v>
      </c>
      <c r="E12" s="170">
        <v>1887.9590000000001</v>
      </c>
      <c r="F12" s="118">
        <v>120</v>
      </c>
      <c r="G12" s="111">
        <f t="shared" si="17"/>
        <v>20</v>
      </c>
      <c r="H12" s="170">
        <v>1887.9590000000001</v>
      </c>
      <c r="I12" s="112">
        <f t="shared" si="13"/>
        <v>8.7962963402777781E-4</v>
      </c>
      <c r="J12" s="112">
        <f t="shared" si="0"/>
        <v>3.5200000000000002E-2</v>
      </c>
      <c r="K12" s="112">
        <f t="shared" si="1"/>
        <v>9.7264640000000011E-4</v>
      </c>
      <c r="L12" s="112">
        <f t="shared" si="2"/>
        <v>0.90436733640074929</v>
      </c>
      <c r="M12" s="112">
        <v>150</v>
      </c>
      <c r="N12" s="112">
        <f t="shared" si="3"/>
        <v>0.5266122187745691</v>
      </c>
      <c r="O12" s="112">
        <f t="shared" si="4"/>
        <v>4.1686048886268402E-2</v>
      </c>
      <c r="P12" s="140">
        <f t="shared" si="10"/>
        <v>1888.1869999999999</v>
      </c>
      <c r="Q12" s="113">
        <f t="shared" si="5"/>
        <v>1888.1869999999999</v>
      </c>
      <c r="R12" s="113">
        <f t="shared" si="6"/>
        <v>1888.1453139511136</v>
      </c>
      <c r="S12" s="114">
        <f t="shared" si="11"/>
        <v>-2.5999999999953617E-3</v>
      </c>
      <c r="T12" s="113">
        <f t="shared" si="7"/>
        <v>1886.9590000000001</v>
      </c>
      <c r="U12" s="113">
        <f>1</f>
        <v>1</v>
      </c>
      <c r="V12" s="113">
        <f t="shared" si="8"/>
        <v>1.1863139511135614</v>
      </c>
      <c r="W12" s="113">
        <f t="shared" si="9"/>
        <v>1.2279999999998381</v>
      </c>
      <c r="X12" s="110"/>
      <c r="Y12" s="110"/>
      <c r="Z12" s="115"/>
      <c r="AA12" s="115"/>
      <c r="AB12" s="171"/>
      <c r="AC12" s="116">
        <f t="shared" si="14"/>
        <v>40</v>
      </c>
      <c r="AD12" s="116">
        <f t="shared" si="15"/>
        <v>35.200000000000003</v>
      </c>
      <c r="AE12" s="116">
        <f t="shared" si="16"/>
        <v>2.4</v>
      </c>
      <c r="AF12" s="117" t="str">
        <f t="shared" si="12"/>
        <v>PN 10</v>
      </c>
      <c r="AG12" s="87"/>
    </row>
    <row r="13" spans="1:33" x14ac:dyDescent="0.25">
      <c r="A13" s="167"/>
      <c r="B13" s="168" t="s">
        <v>39</v>
      </c>
      <c r="C13" s="169">
        <v>9866607.8610999994</v>
      </c>
      <c r="D13" s="169">
        <v>786789.56550000003</v>
      </c>
      <c r="E13" s="170">
        <v>1887.9069999999999</v>
      </c>
      <c r="F13" s="118">
        <v>140</v>
      </c>
      <c r="G13" s="111">
        <f t="shared" si="17"/>
        <v>20</v>
      </c>
      <c r="H13" s="170">
        <v>1887.9069999999999</v>
      </c>
      <c r="I13" s="112">
        <f t="shared" si="13"/>
        <v>8.7962963402777781E-4</v>
      </c>
      <c r="J13" s="112">
        <f t="shared" si="0"/>
        <v>3.5200000000000002E-2</v>
      </c>
      <c r="K13" s="112">
        <f t="shared" si="1"/>
        <v>9.7264640000000011E-4</v>
      </c>
      <c r="L13" s="112">
        <f t="shared" si="2"/>
        <v>0.90436733640074929</v>
      </c>
      <c r="M13" s="112">
        <v>150</v>
      </c>
      <c r="N13" s="112">
        <f t="shared" si="3"/>
        <v>0.5266122187745691</v>
      </c>
      <c r="O13" s="112">
        <f t="shared" si="4"/>
        <v>4.1686048886268402E-2</v>
      </c>
      <c r="P13" s="140">
        <f t="shared" si="10"/>
        <v>1888.1869999999999</v>
      </c>
      <c r="Q13" s="113">
        <f t="shared" si="5"/>
        <v>1888.1869999999999</v>
      </c>
      <c r="R13" s="113">
        <f t="shared" si="6"/>
        <v>1888.1453139511136</v>
      </c>
      <c r="S13" s="114">
        <f t="shared" si="11"/>
        <v>-2.6000000000067302E-3</v>
      </c>
      <c r="T13" s="113">
        <f t="shared" si="7"/>
        <v>1886.9069999999999</v>
      </c>
      <c r="U13" s="113">
        <f>1</f>
        <v>1</v>
      </c>
      <c r="V13" s="113">
        <f t="shared" si="8"/>
        <v>1.238313951113696</v>
      </c>
      <c r="W13" s="113">
        <f t="shared" si="9"/>
        <v>1.2799999999999727</v>
      </c>
      <c r="X13" s="110"/>
      <c r="Y13" s="110"/>
      <c r="Z13" s="115"/>
      <c r="AA13" s="115"/>
      <c r="AB13" s="171"/>
      <c r="AC13" s="116">
        <f t="shared" si="14"/>
        <v>40</v>
      </c>
      <c r="AD13" s="116">
        <f t="shared" si="15"/>
        <v>35.200000000000003</v>
      </c>
      <c r="AE13" s="116">
        <f t="shared" si="16"/>
        <v>2.4</v>
      </c>
      <c r="AF13" s="117" t="str">
        <f t="shared" si="12"/>
        <v>PN 10</v>
      </c>
      <c r="AG13" s="87"/>
    </row>
    <row r="14" spans="1:33" x14ac:dyDescent="0.25">
      <c r="A14" s="167"/>
      <c r="B14" s="168" t="s">
        <v>40</v>
      </c>
      <c r="C14" s="169">
        <v>9866595.4638</v>
      </c>
      <c r="D14" s="169">
        <v>786805.25970000005</v>
      </c>
      <c r="E14" s="170">
        <v>1887.8589999999999</v>
      </c>
      <c r="F14" s="118">
        <v>160</v>
      </c>
      <c r="G14" s="111">
        <f t="shared" si="17"/>
        <v>20</v>
      </c>
      <c r="H14" s="170">
        <v>1887.8589999999999</v>
      </c>
      <c r="I14" s="112">
        <f t="shared" si="13"/>
        <v>8.7962963402777781E-4</v>
      </c>
      <c r="J14" s="112">
        <f t="shared" si="0"/>
        <v>3.5200000000000002E-2</v>
      </c>
      <c r="K14" s="112">
        <f t="shared" si="1"/>
        <v>9.7264640000000011E-4</v>
      </c>
      <c r="L14" s="112">
        <f t="shared" si="2"/>
        <v>0.90436733640074929</v>
      </c>
      <c r="M14" s="112">
        <v>150</v>
      </c>
      <c r="N14" s="112">
        <f t="shared" si="3"/>
        <v>0.5266122187745691</v>
      </c>
      <c r="O14" s="112">
        <f t="shared" si="4"/>
        <v>4.1686048886268402E-2</v>
      </c>
      <c r="P14" s="140">
        <f t="shared" si="10"/>
        <v>1888.1869999999999</v>
      </c>
      <c r="Q14" s="113">
        <f t="shared" si="5"/>
        <v>1888.1869999999999</v>
      </c>
      <c r="R14" s="113">
        <f t="shared" si="6"/>
        <v>1888.1453139511136</v>
      </c>
      <c r="S14" s="114">
        <f t="shared" si="11"/>
        <v>-2.4000000000000909E-3</v>
      </c>
      <c r="T14" s="113">
        <f t="shared" si="7"/>
        <v>1886.8589999999999</v>
      </c>
      <c r="U14" s="113">
        <f>1</f>
        <v>1</v>
      </c>
      <c r="V14" s="113">
        <f t="shared" si="8"/>
        <v>1.2863139511136978</v>
      </c>
      <c r="W14" s="113">
        <f t="shared" si="9"/>
        <v>1.3279999999999745</v>
      </c>
      <c r="X14" s="110"/>
      <c r="Y14" s="110"/>
      <c r="Z14" s="115"/>
      <c r="AA14" s="115"/>
      <c r="AB14" s="171"/>
      <c r="AC14" s="116">
        <f t="shared" si="14"/>
        <v>40</v>
      </c>
      <c r="AD14" s="116">
        <f t="shared" si="15"/>
        <v>35.200000000000003</v>
      </c>
      <c r="AE14" s="116">
        <f t="shared" si="16"/>
        <v>2.4</v>
      </c>
      <c r="AF14" s="117" t="str">
        <f t="shared" si="12"/>
        <v>PN 10</v>
      </c>
      <c r="AG14" s="87"/>
    </row>
    <row r="15" spans="1:33" x14ac:dyDescent="0.25">
      <c r="A15" s="167"/>
      <c r="B15" s="168" t="s">
        <v>41</v>
      </c>
      <c r="C15" s="169">
        <v>9866583.0719000008</v>
      </c>
      <c r="D15" s="169">
        <v>786820.95810000005</v>
      </c>
      <c r="E15" s="170">
        <v>1887.8109999999999</v>
      </c>
      <c r="F15" s="118">
        <v>180</v>
      </c>
      <c r="G15" s="111">
        <f t="shared" si="17"/>
        <v>20</v>
      </c>
      <c r="H15" s="170">
        <v>1887.8109999999999</v>
      </c>
      <c r="I15" s="112">
        <f t="shared" si="13"/>
        <v>8.7962963402777781E-4</v>
      </c>
      <c r="J15" s="112">
        <f t="shared" si="0"/>
        <v>3.5200000000000002E-2</v>
      </c>
      <c r="K15" s="112">
        <f t="shared" si="1"/>
        <v>9.7264640000000011E-4</v>
      </c>
      <c r="L15" s="112">
        <f t="shared" si="2"/>
        <v>0.90436733640074929</v>
      </c>
      <c r="M15" s="112">
        <v>150</v>
      </c>
      <c r="N15" s="112">
        <f t="shared" si="3"/>
        <v>0.5266122187745691</v>
      </c>
      <c r="O15" s="112">
        <f t="shared" si="4"/>
        <v>4.1686048886268402E-2</v>
      </c>
      <c r="P15" s="140">
        <f t="shared" si="10"/>
        <v>1888.1869999999999</v>
      </c>
      <c r="Q15" s="113">
        <f t="shared" si="5"/>
        <v>1888.1869999999999</v>
      </c>
      <c r="R15" s="113">
        <f t="shared" si="6"/>
        <v>1888.1453139511136</v>
      </c>
      <c r="S15" s="114">
        <f t="shared" si="11"/>
        <v>-2.4000000000000909E-3</v>
      </c>
      <c r="T15" s="113">
        <f t="shared" si="7"/>
        <v>1886.8109999999999</v>
      </c>
      <c r="U15" s="113">
        <f>1</f>
        <v>1</v>
      </c>
      <c r="V15" s="113">
        <f t="shared" si="8"/>
        <v>1.3343139511136997</v>
      </c>
      <c r="W15" s="113">
        <f t="shared" si="9"/>
        <v>1.3759999999999764</v>
      </c>
      <c r="X15" s="110"/>
      <c r="Y15" s="110"/>
      <c r="Z15" s="115"/>
      <c r="AA15" s="115"/>
      <c r="AB15" s="171"/>
      <c r="AC15" s="116">
        <f t="shared" si="14"/>
        <v>40</v>
      </c>
      <c r="AD15" s="116">
        <f t="shared" si="15"/>
        <v>35.200000000000003</v>
      </c>
      <c r="AE15" s="116">
        <f t="shared" si="16"/>
        <v>2.4</v>
      </c>
      <c r="AF15" s="117" t="str">
        <f t="shared" si="12"/>
        <v>PN 10</v>
      </c>
      <c r="AG15" s="87"/>
    </row>
    <row r="16" spans="1:33" x14ac:dyDescent="0.25">
      <c r="A16" s="167"/>
      <c r="B16" s="168" t="s">
        <v>42</v>
      </c>
      <c r="C16" s="169">
        <v>9866570.7852999996</v>
      </c>
      <c r="D16" s="169">
        <v>786836.73869999999</v>
      </c>
      <c r="E16" s="170">
        <v>1887.7629999999999</v>
      </c>
      <c r="F16" s="118">
        <v>200</v>
      </c>
      <c r="G16" s="111">
        <f t="shared" ref="G16:G79" si="18">F16-F15</f>
        <v>20</v>
      </c>
      <c r="H16" s="170">
        <v>1887.7629999999999</v>
      </c>
      <c r="I16" s="112">
        <f t="shared" si="13"/>
        <v>8.7962963402777781E-4</v>
      </c>
      <c r="J16" s="112">
        <f t="shared" si="0"/>
        <v>3.5200000000000002E-2</v>
      </c>
      <c r="K16" s="112">
        <f t="shared" si="1"/>
        <v>9.7264640000000011E-4</v>
      </c>
      <c r="L16" s="112">
        <f t="shared" si="2"/>
        <v>0.90436733640074929</v>
      </c>
      <c r="M16" s="112">
        <v>150</v>
      </c>
      <c r="N16" s="112">
        <f t="shared" si="3"/>
        <v>0.5266122187745691</v>
      </c>
      <c r="O16" s="112">
        <f t="shared" si="4"/>
        <v>4.1686048886268402E-2</v>
      </c>
      <c r="P16" s="140">
        <f t="shared" si="10"/>
        <v>1888.1869999999999</v>
      </c>
      <c r="Q16" s="113">
        <f t="shared" si="5"/>
        <v>1888.1869999999999</v>
      </c>
      <c r="R16" s="113">
        <f t="shared" si="6"/>
        <v>1888.1453139511136</v>
      </c>
      <c r="S16" s="114">
        <f t="shared" si="11"/>
        <v>-2.4000000000000909E-3</v>
      </c>
      <c r="T16" s="113">
        <f t="shared" si="7"/>
        <v>1886.7629999999999</v>
      </c>
      <c r="U16" s="113">
        <f>1</f>
        <v>1</v>
      </c>
      <c r="V16" s="113">
        <f t="shared" si="8"/>
        <v>1.3823139511137015</v>
      </c>
      <c r="W16" s="113">
        <f t="shared" si="9"/>
        <v>1.4239999999999782</v>
      </c>
      <c r="X16" s="110"/>
      <c r="Y16" s="110"/>
      <c r="Z16" s="115"/>
      <c r="AA16" s="115"/>
      <c r="AB16" s="171"/>
      <c r="AC16" s="116">
        <f t="shared" si="14"/>
        <v>40</v>
      </c>
      <c r="AD16" s="116">
        <f t="shared" si="15"/>
        <v>35.200000000000003</v>
      </c>
      <c r="AE16" s="116">
        <f t="shared" si="16"/>
        <v>2.4</v>
      </c>
      <c r="AF16" s="117" t="str">
        <f t="shared" si="12"/>
        <v>PN 10</v>
      </c>
      <c r="AG16" s="87"/>
    </row>
    <row r="17" spans="1:33" x14ac:dyDescent="0.25">
      <c r="A17" s="167"/>
      <c r="B17" s="168" t="s">
        <v>43</v>
      </c>
      <c r="C17" s="169">
        <v>9866558.5672999993</v>
      </c>
      <c r="D17" s="169">
        <v>786852.57290000003</v>
      </c>
      <c r="E17" s="170">
        <v>1887.7159999999999</v>
      </c>
      <c r="F17" s="118">
        <v>220</v>
      </c>
      <c r="G17" s="111">
        <f t="shared" si="18"/>
        <v>20</v>
      </c>
      <c r="H17" s="170">
        <v>1887.7159999999999</v>
      </c>
      <c r="I17" s="112">
        <f t="shared" si="13"/>
        <v>8.7962963402777781E-4</v>
      </c>
      <c r="J17" s="112">
        <f t="shared" si="0"/>
        <v>3.5200000000000002E-2</v>
      </c>
      <c r="K17" s="112">
        <f t="shared" si="1"/>
        <v>9.7264640000000011E-4</v>
      </c>
      <c r="L17" s="112">
        <f t="shared" si="2"/>
        <v>0.90436733640074929</v>
      </c>
      <c r="M17" s="112">
        <v>150</v>
      </c>
      <c r="N17" s="112">
        <f t="shared" si="3"/>
        <v>0.5266122187745691</v>
      </c>
      <c r="O17" s="112">
        <f t="shared" si="4"/>
        <v>4.1686048886268402E-2</v>
      </c>
      <c r="P17" s="140">
        <f t="shared" si="10"/>
        <v>1888.1869999999999</v>
      </c>
      <c r="Q17" s="113">
        <f t="shared" si="5"/>
        <v>1888.1869999999999</v>
      </c>
      <c r="R17" s="113">
        <f t="shared" si="6"/>
        <v>1888.1453139511136</v>
      </c>
      <c r="S17" s="114">
        <f t="shared" si="11"/>
        <v>-2.3500000000012734E-3</v>
      </c>
      <c r="T17" s="113">
        <f t="shared" si="7"/>
        <v>1886.7159999999999</v>
      </c>
      <c r="U17" s="113">
        <f>1</f>
        <v>1</v>
      </c>
      <c r="V17" s="113">
        <f t="shared" si="8"/>
        <v>1.4293139511137269</v>
      </c>
      <c r="W17" s="113">
        <f t="shared" si="9"/>
        <v>1.4710000000000036</v>
      </c>
      <c r="X17" s="110"/>
      <c r="Y17" s="110"/>
      <c r="Z17" s="115"/>
      <c r="AA17" s="115"/>
      <c r="AB17" s="171"/>
      <c r="AC17" s="116">
        <f t="shared" si="14"/>
        <v>40</v>
      </c>
      <c r="AD17" s="116">
        <f t="shared" si="15"/>
        <v>35.200000000000003</v>
      </c>
      <c r="AE17" s="116">
        <f t="shared" si="16"/>
        <v>2.4</v>
      </c>
      <c r="AF17" s="117" t="str">
        <f t="shared" si="12"/>
        <v>PN 10</v>
      </c>
      <c r="AG17" s="87"/>
    </row>
    <row r="18" spans="1:33" x14ac:dyDescent="0.25">
      <c r="A18" s="167"/>
      <c r="B18" s="168" t="s">
        <v>44</v>
      </c>
      <c r="C18" s="169">
        <v>9866546.3317000009</v>
      </c>
      <c r="D18" s="169">
        <v>786868.39339999994</v>
      </c>
      <c r="E18" s="170">
        <v>1887.672</v>
      </c>
      <c r="F18" s="118">
        <v>240</v>
      </c>
      <c r="G18" s="111">
        <f t="shared" si="18"/>
        <v>20</v>
      </c>
      <c r="H18" s="170">
        <v>1887.672</v>
      </c>
      <c r="I18" s="112">
        <f t="shared" si="13"/>
        <v>8.7962963402777781E-4</v>
      </c>
      <c r="J18" s="112">
        <f t="shared" si="0"/>
        <v>3.5200000000000002E-2</v>
      </c>
      <c r="K18" s="112">
        <f t="shared" si="1"/>
        <v>9.7264640000000011E-4</v>
      </c>
      <c r="L18" s="112">
        <f t="shared" si="2"/>
        <v>0.90436733640074929</v>
      </c>
      <c r="M18" s="112">
        <v>150</v>
      </c>
      <c r="N18" s="112">
        <f t="shared" si="3"/>
        <v>0.5266122187745691</v>
      </c>
      <c r="O18" s="112">
        <f t="shared" si="4"/>
        <v>4.1686048886268402E-2</v>
      </c>
      <c r="P18" s="140">
        <f t="shared" si="10"/>
        <v>1888.1869999999999</v>
      </c>
      <c r="Q18" s="113">
        <f t="shared" si="5"/>
        <v>1888.1869999999999</v>
      </c>
      <c r="R18" s="113">
        <f t="shared" si="6"/>
        <v>1888.1453139511136</v>
      </c>
      <c r="S18" s="114">
        <f t="shared" si="11"/>
        <v>-2.1999999999934516E-3</v>
      </c>
      <c r="T18" s="113">
        <f t="shared" si="7"/>
        <v>1886.672</v>
      </c>
      <c r="U18" s="113">
        <f>1</f>
        <v>1</v>
      </c>
      <c r="V18" s="113">
        <f t="shared" si="8"/>
        <v>1.473313951113596</v>
      </c>
      <c r="W18" s="113">
        <f t="shared" si="9"/>
        <v>1.5149999999998727</v>
      </c>
      <c r="X18" s="110"/>
      <c r="Y18" s="110"/>
      <c r="Z18" s="115"/>
      <c r="AA18" s="115"/>
      <c r="AB18" s="171"/>
      <c r="AC18" s="116">
        <f t="shared" si="14"/>
        <v>40</v>
      </c>
      <c r="AD18" s="116">
        <f t="shared" si="15"/>
        <v>35.200000000000003</v>
      </c>
      <c r="AE18" s="116">
        <f t="shared" si="16"/>
        <v>2.4</v>
      </c>
      <c r="AF18" s="117" t="str">
        <f t="shared" si="12"/>
        <v>PN 10</v>
      </c>
      <c r="AG18" s="87"/>
    </row>
    <row r="19" spans="1:33" x14ac:dyDescent="0.25">
      <c r="A19" s="167"/>
      <c r="B19" s="168" t="s">
        <v>45</v>
      </c>
      <c r="C19" s="169">
        <v>9866534.0890999995</v>
      </c>
      <c r="D19" s="169">
        <v>786884.20860000001</v>
      </c>
      <c r="E19" s="170">
        <v>1887.6310000000001</v>
      </c>
      <c r="F19" s="118">
        <v>260</v>
      </c>
      <c r="G19" s="111">
        <f t="shared" si="18"/>
        <v>20</v>
      </c>
      <c r="H19" s="170">
        <v>1887.6310000000001</v>
      </c>
      <c r="I19" s="112">
        <f t="shared" si="13"/>
        <v>8.7962963402777781E-4</v>
      </c>
      <c r="J19" s="112">
        <f t="shared" si="0"/>
        <v>3.5200000000000002E-2</v>
      </c>
      <c r="K19" s="112">
        <f t="shared" si="1"/>
        <v>9.7264640000000011E-4</v>
      </c>
      <c r="L19" s="112">
        <f t="shared" si="2"/>
        <v>0.90436733640074929</v>
      </c>
      <c r="M19" s="112">
        <v>150</v>
      </c>
      <c r="N19" s="112">
        <f t="shared" si="3"/>
        <v>0.5266122187745691</v>
      </c>
      <c r="O19" s="112">
        <f t="shared" si="4"/>
        <v>4.1686048886268402E-2</v>
      </c>
      <c r="P19" s="140">
        <f t="shared" si="10"/>
        <v>1888.1869999999999</v>
      </c>
      <c r="Q19" s="113">
        <f t="shared" si="5"/>
        <v>1888.1869999999999</v>
      </c>
      <c r="R19" s="113">
        <f t="shared" si="6"/>
        <v>1888.1453139511136</v>
      </c>
      <c r="S19" s="114">
        <f t="shared" si="11"/>
        <v>-2.0499999999969987E-3</v>
      </c>
      <c r="T19" s="113">
        <f t="shared" si="7"/>
        <v>1886.6310000000001</v>
      </c>
      <c r="U19" s="113">
        <f>1</f>
        <v>1</v>
      </c>
      <c r="V19" s="113">
        <f t="shared" si="8"/>
        <v>1.5143139511135359</v>
      </c>
      <c r="W19" s="113">
        <f t="shared" si="9"/>
        <v>1.5559999999998126</v>
      </c>
      <c r="X19" s="110"/>
      <c r="Y19" s="110"/>
      <c r="Z19" s="115"/>
      <c r="AA19" s="115"/>
      <c r="AB19" s="171"/>
      <c r="AC19" s="116">
        <f t="shared" si="14"/>
        <v>40</v>
      </c>
      <c r="AD19" s="116">
        <f t="shared" si="15"/>
        <v>35.200000000000003</v>
      </c>
      <c r="AE19" s="116">
        <f t="shared" si="16"/>
        <v>2.4</v>
      </c>
      <c r="AF19" s="117" t="str">
        <f t="shared" si="12"/>
        <v>PN 10</v>
      </c>
      <c r="AG19" s="87"/>
    </row>
    <row r="20" spans="1:33" x14ac:dyDescent="0.25">
      <c r="A20" s="167"/>
      <c r="B20" s="168" t="s">
        <v>46</v>
      </c>
      <c r="C20" s="169">
        <v>9866521.8199000005</v>
      </c>
      <c r="D20" s="169">
        <v>786900.00300000003</v>
      </c>
      <c r="E20" s="170">
        <v>1887.5889999999999</v>
      </c>
      <c r="F20" s="118">
        <v>280</v>
      </c>
      <c r="G20" s="111">
        <f t="shared" si="18"/>
        <v>20</v>
      </c>
      <c r="H20" s="170">
        <v>1887.5889999999999</v>
      </c>
      <c r="I20" s="112">
        <f t="shared" si="13"/>
        <v>8.7962963402777781E-4</v>
      </c>
      <c r="J20" s="112">
        <f t="shared" si="0"/>
        <v>3.5200000000000002E-2</v>
      </c>
      <c r="K20" s="112">
        <f t="shared" si="1"/>
        <v>9.7264640000000011E-4</v>
      </c>
      <c r="L20" s="112">
        <f t="shared" si="2"/>
        <v>0.90436733640074929</v>
      </c>
      <c r="M20" s="112">
        <v>150</v>
      </c>
      <c r="N20" s="112">
        <f t="shared" si="3"/>
        <v>0.5266122187745691</v>
      </c>
      <c r="O20" s="112">
        <f t="shared" si="4"/>
        <v>4.1686048886268402E-2</v>
      </c>
      <c r="P20" s="140">
        <f t="shared" si="10"/>
        <v>1888.1869999999999</v>
      </c>
      <c r="Q20" s="113">
        <f t="shared" si="5"/>
        <v>1888.1869999999999</v>
      </c>
      <c r="R20" s="113">
        <f t="shared" si="6"/>
        <v>1888.1453139511136</v>
      </c>
      <c r="S20" s="114">
        <f t="shared" si="11"/>
        <v>-2.1000000000071851E-3</v>
      </c>
      <c r="T20" s="113">
        <f t="shared" si="7"/>
        <v>1886.5889999999999</v>
      </c>
      <c r="U20" s="113">
        <f>1</f>
        <v>1</v>
      </c>
      <c r="V20" s="113">
        <f t="shared" si="8"/>
        <v>1.5563139511136797</v>
      </c>
      <c r="W20" s="113">
        <f t="shared" si="9"/>
        <v>1.5979999999999563</v>
      </c>
      <c r="X20" s="110"/>
      <c r="Y20" s="110"/>
      <c r="Z20" s="115"/>
      <c r="AA20" s="115"/>
      <c r="AB20" s="171"/>
      <c r="AC20" s="116">
        <f t="shared" si="14"/>
        <v>40</v>
      </c>
      <c r="AD20" s="116">
        <f t="shared" si="15"/>
        <v>35.200000000000003</v>
      </c>
      <c r="AE20" s="116">
        <f t="shared" si="16"/>
        <v>2.4</v>
      </c>
      <c r="AF20" s="117" t="str">
        <f t="shared" si="12"/>
        <v>PN 10</v>
      </c>
      <c r="AG20" s="87"/>
    </row>
    <row r="21" spans="1:33" x14ac:dyDescent="0.25">
      <c r="A21" s="167"/>
      <c r="B21" s="168" t="s">
        <v>47</v>
      </c>
      <c r="C21" s="169">
        <v>9866509.5109999999</v>
      </c>
      <c r="D21" s="169">
        <v>786915.76670000004</v>
      </c>
      <c r="E21" s="170">
        <v>1887.547</v>
      </c>
      <c r="F21" s="118">
        <v>300</v>
      </c>
      <c r="G21" s="111">
        <f t="shared" si="18"/>
        <v>20</v>
      </c>
      <c r="H21" s="170">
        <v>1887.547</v>
      </c>
      <c r="I21" s="112">
        <f t="shared" si="13"/>
        <v>8.7962963402777781E-4</v>
      </c>
      <c r="J21" s="112">
        <f t="shared" si="0"/>
        <v>3.5200000000000002E-2</v>
      </c>
      <c r="K21" s="112">
        <f t="shared" si="1"/>
        <v>9.7264640000000011E-4</v>
      </c>
      <c r="L21" s="112">
        <f t="shared" si="2"/>
        <v>0.90436733640074929</v>
      </c>
      <c r="M21" s="112">
        <v>150</v>
      </c>
      <c r="N21" s="112">
        <f t="shared" si="3"/>
        <v>0.5266122187745691</v>
      </c>
      <c r="O21" s="112">
        <f t="shared" si="4"/>
        <v>4.1686048886268402E-2</v>
      </c>
      <c r="P21" s="140">
        <f t="shared" si="10"/>
        <v>1888.1869999999999</v>
      </c>
      <c r="Q21" s="113">
        <f t="shared" si="5"/>
        <v>1888.1869999999999</v>
      </c>
      <c r="R21" s="113">
        <f t="shared" si="6"/>
        <v>1888.1453139511136</v>
      </c>
      <c r="S21" s="114">
        <f t="shared" si="11"/>
        <v>-2.0999999999958162E-3</v>
      </c>
      <c r="T21" s="113">
        <f t="shared" si="7"/>
        <v>1886.547</v>
      </c>
      <c r="U21" s="113">
        <f>1</f>
        <v>1</v>
      </c>
      <c r="V21" s="113">
        <f t="shared" si="8"/>
        <v>1.598313951113596</v>
      </c>
      <c r="W21" s="113">
        <f t="shared" si="9"/>
        <v>1.6399999999998727</v>
      </c>
      <c r="X21" s="110"/>
      <c r="Y21" s="110"/>
      <c r="Z21" s="115"/>
      <c r="AA21" s="115"/>
      <c r="AB21" s="171"/>
      <c r="AC21" s="116">
        <f t="shared" si="14"/>
        <v>40</v>
      </c>
      <c r="AD21" s="116">
        <f t="shared" si="15"/>
        <v>35.200000000000003</v>
      </c>
      <c r="AE21" s="116">
        <f t="shared" si="16"/>
        <v>2.4</v>
      </c>
      <c r="AF21" s="117" t="str">
        <f t="shared" si="12"/>
        <v>PN 10</v>
      </c>
      <c r="AG21" s="87"/>
    </row>
    <row r="22" spans="1:33" x14ac:dyDescent="0.25">
      <c r="A22" s="167"/>
      <c r="B22" s="168" t="s">
        <v>48</v>
      </c>
      <c r="C22" s="169">
        <v>9866497.2059000004</v>
      </c>
      <c r="D22" s="169">
        <v>786931.53319999995</v>
      </c>
      <c r="E22" s="170">
        <v>1887.4939999999999</v>
      </c>
      <c r="F22" s="118">
        <v>320</v>
      </c>
      <c r="G22" s="111">
        <f t="shared" si="18"/>
        <v>20</v>
      </c>
      <c r="H22" s="170">
        <v>1887.4939999999999</v>
      </c>
      <c r="I22" s="112">
        <f t="shared" si="13"/>
        <v>8.7962963402777781E-4</v>
      </c>
      <c r="J22" s="112">
        <f t="shared" si="0"/>
        <v>3.5200000000000002E-2</v>
      </c>
      <c r="K22" s="112">
        <f t="shared" si="1"/>
        <v>9.7264640000000011E-4</v>
      </c>
      <c r="L22" s="112">
        <f t="shared" si="2"/>
        <v>0.90436733640074929</v>
      </c>
      <c r="M22" s="112">
        <v>150</v>
      </c>
      <c r="N22" s="112">
        <f t="shared" si="3"/>
        <v>0.5266122187745691</v>
      </c>
      <c r="O22" s="112">
        <f t="shared" si="4"/>
        <v>4.1686048886268402E-2</v>
      </c>
      <c r="P22" s="140">
        <f t="shared" si="10"/>
        <v>1888.1869999999999</v>
      </c>
      <c r="Q22" s="113">
        <f t="shared" si="5"/>
        <v>1888.1869999999999</v>
      </c>
      <c r="R22" s="113">
        <f t="shared" si="6"/>
        <v>1888.1453139511136</v>
      </c>
      <c r="S22" s="114">
        <f t="shared" si="11"/>
        <v>-2.6500000000055481E-3</v>
      </c>
      <c r="T22" s="113">
        <f t="shared" si="7"/>
        <v>1886.4939999999999</v>
      </c>
      <c r="U22" s="113">
        <f>1</f>
        <v>1</v>
      </c>
      <c r="V22" s="113">
        <f t="shared" si="8"/>
        <v>1.6513139511137069</v>
      </c>
      <c r="W22" s="113">
        <f t="shared" si="9"/>
        <v>1.6929999999999836</v>
      </c>
      <c r="X22" s="110"/>
      <c r="Y22" s="110"/>
      <c r="Z22" s="115"/>
      <c r="AA22" s="115"/>
      <c r="AB22" s="171"/>
      <c r="AC22" s="116">
        <f t="shared" si="14"/>
        <v>40</v>
      </c>
      <c r="AD22" s="116">
        <f t="shared" si="15"/>
        <v>35.200000000000003</v>
      </c>
      <c r="AE22" s="116">
        <f t="shared" si="16"/>
        <v>2.4</v>
      </c>
      <c r="AF22" s="117" t="str">
        <f t="shared" si="12"/>
        <v>PN 10</v>
      </c>
      <c r="AG22" s="87"/>
    </row>
    <row r="23" spans="1:33" x14ac:dyDescent="0.25">
      <c r="A23" s="167"/>
      <c r="B23" s="168" t="s">
        <v>49</v>
      </c>
      <c r="C23" s="169">
        <v>9866484.9063000008</v>
      </c>
      <c r="D23" s="169">
        <v>786947.30409999995</v>
      </c>
      <c r="E23" s="170">
        <v>1887.421</v>
      </c>
      <c r="F23" s="118">
        <v>340</v>
      </c>
      <c r="G23" s="111">
        <f t="shared" si="18"/>
        <v>20</v>
      </c>
      <c r="H23" s="170">
        <v>1887.421</v>
      </c>
      <c r="I23" s="112">
        <f t="shared" si="13"/>
        <v>8.7962963402777781E-4</v>
      </c>
      <c r="J23" s="112">
        <f t="shared" si="0"/>
        <v>3.5200000000000002E-2</v>
      </c>
      <c r="K23" s="112">
        <f t="shared" si="1"/>
        <v>9.7264640000000011E-4</v>
      </c>
      <c r="L23" s="112">
        <f t="shared" si="2"/>
        <v>0.90436733640074929</v>
      </c>
      <c r="M23" s="112">
        <v>150</v>
      </c>
      <c r="N23" s="112">
        <f t="shared" si="3"/>
        <v>0.5266122187745691</v>
      </c>
      <c r="O23" s="112">
        <f t="shared" si="4"/>
        <v>4.1686048886268402E-2</v>
      </c>
      <c r="P23" s="140">
        <f t="shared" si="10"/>
        <v>1888.1869999999999</v>
      </c>
      <c r="Q23" s="113">
        <f t="shared" si="5"/>
        <v>1888.1869999999999</v>
      </c>
      <c r="R23" s="113">
        <f t="shared" si="6"/>
        <v>1888.1453139511136</v>
      </c>
      <c r="S23" s="114">
        <f t="shared" si="11"/>
        <v>-3.6499999999932697E-3</v>
      </c>
      <c r="T23" s="113">
        <f t="shared" si="7"/>
        <v>1886.421</v>
      </c>
      <c r="U23" s="113">
        <f>1</f>
        <v>1</v>
      </c>
      <c r="V23" s="113">
        <f t="shared" si="8"/>
        <v>1.7243139511135723</v>
      </c>
      <c r="W23" s="113">
        <f t="shared" si="9"/>
        <v>1.765999999999849</v>
      </c>
      <c r="X23" s="110"/>
      <c r="Y23" s="110"/>
      <c r="Z23" s="115"/>
      <c r="AA23" s="115"/>
      <c r="AB23" s="171"/>
      <c r="AC23" s="116">
        <f t="shared" si="14"/>
        <v>40</v>
      </c>
      <c r="AD23" s="116">
        <f t="shared" si="15"/>
        <v>35.200000000000003</v>
      </c>
      <c r="AE23" s="116">
        <f t="shared" si="16"/>
        <v>2.4</v>
      </c>
      <c r="AF23" s="117" t="str">
        <f t="shared" si="12"/>
        <v>PN 10</v>
      </c>
      <c r="AG23" s="87"/>
    </row>
    <row r="24" spans="1:33" x14ac:dyDescent="0.25">
      <c r="A24" s="167"/>
      <c r="B24" s="168" t="s">
        <v>50</v>
      </c>
      <c r="C24" s="169">
        <v>9866472.5721000005</v>
      </c>
      <c r="D24" s="169">
        <v>786963.04779999994</v>
      </c>
      <c r="E24" s="170">
        <v>1887.354</v>
      </c>
      <c r="F24" s="118">
        <v>360</v>
      </c>
      <c r="G24" s="111">
        <f t="shared" si="18"/>
        <v>20</v>
      </c>
      <c r="H24" s="170">
        <v>1887.354</v>
      </c>
      <c r="I24" s="112">
        <f t="shared" si="13"/>
        <v>8.7962963402777781E-4</v>
      </c>
      <c r="J24" s="112">
        <f t="shared" si="0"/>
        <v>3.5200000000000002E-2</v>
      </c>
      <c r="K24" s="112">
        <f t="shared" si="1"/>
        <v>9.7264640000000011E-4</v>
      </c>
      <c r="L24" s="112">
        <f t="shared" si="2"/>
        <v>0.90436733640074929</v>
      </c>
      <c r="M24" s="112">
        <v>150</v>
      </c>
      <c r="N24" s="112">
        <f t="shared" si="3"/>
        <v>0.5266122187745691</v>
      </c>
      <c r="O24" s="112">
        <f t="shared" si="4"/>
        <v>4.1686048886268402E-2</v>
      </c>
      <c r="P24" s="140">
        <f t="shared" si="10"/>
        <v>1888.1869999999999</v>
      </c>
      <c r="Q24" s="113">
        <f t="shared" si="5"/>
        <v>1888.1869999999999</v>
      </c>
      <c r="R24" s="113">
        <f t="shared" si="6"/>
        <v>1888.1453139511136</v>
      </c>
      <c r="S24" s="114">
        <f t="shared" si="11"/>
        <v>-3.350000000000364E-3</v>
      </c>
      <c r="T24" s="113">
        <f t="shared" si="7"/>
        <v>1886.354</v>
      </c>
      <c r="U24" s="113">
        <f>1</f>
        <v>1</v>
      </c>
      <c r="V24" s="113">
        <f t="shared" si="8"/>
        <v>1.7913139511135796</v>
      </c>
      <c r="W24" s="113">
        <f t="shared" si="9"/>
        <v>1.8329999999998563</v>
      </c>
      <c r="X24" s="110"/>
      <c r="Y24" s="110"/>
      <c r="Z24" s="115"/>
      <c r="AA24" s="115"/>
      <c r="AB24" s="171"/>
      <c r="AC24" s="116">
        <f t="shared" si="14"/>
        <v>40</v>
      </c>
      <c r="AD24" s="116">
        <f t="shared" si="15"/>
        <v>35.200000000000003</v>
      </c>
      <c r="AE24" s="116">
        <f t="shared" si="16"/>
        <v>2.4</v>
      </c>
      <c r="AF24" s="117" t="str">
        <f t="shared" si="12"/>
        <v>PN 10</v>
      </c>
      <c r="AG24" s="87"/>
    </row>
    <row r="25" spans="1:33" x14ac:dyDescent="0.25">
      <c r="A25" s="167"/>
      <c r="B25" s="168" t="s">
        <v>51</v>
      </c>
      <c r="C25" s="169">
        <v>9866460.2061999999</v>
      </c>
      <c r="D25" s="169">
        <v>786978.76679999998</v>
      </c>
      <c r="E25" s="170">
        <v>1887.29</v>
      </c>
      <c r="F25" s="118">
        <v>380</v>
      </c>
      <c r="G25" s="111">
        <f t="shared" si="18"/>
        <v>20</v>
      </c>
      <c r="H25" s="170">
        <v>1887.29</v>
      </c>
      <c r="I25" s="112">
        <f t="shared" si="13"/>
        <v>8.7962963402777781E-4</v>
      </c>
      <c r="J25" s="112">
        <f t="shared" si="0"/>
        <v>3.5200000000000002E-2</v>
      </c>
      <c r="K25" s="112">
        <f t="shared" si="1"/>
        <v>9.7264640000000011E-4</v>
      </c>
      <c r="L25" s="112">
        <f t="shared" si="2"/>
        <v>0.90436733640074929</v>
      </c>
      <c r="M25" s="112">
        <v>150</v>
      </c>
      <c r="N25" s="112">
        <f t="shared" si="3"/>
        <v>0.5266122187745691</v>
      </c>
      <c r="O25" s="112">
        <f t="shared" si="4"/>
        <v>4.1686048886268402E-2</v>
      </c>
      <c r="P25" s="140">
        <f t="shared" si="10"/>
        <v>1888.1869999999999</v>
      </c>
      <c r="Q25" s="113">
        <f t="shared" si="5"/>
        <v>1888.1869999999999</v>
      </c>
      <c r="R25" s="113">
        <f t="shared" si="6"/>
        <v>1888.1453139511136</v>
      </c>
      <c r="S25" s="114">
        <f t="shared" si="11"/>
        <v>-3.2000000000039107E-3</v>
      </c>
      <c r="T25" s="113">
        <f t="shared" si="7"/>
        <v>1886.29</v>
      </c>
      <c r="U25" s="113">
        <f>1</f>
        <v>1</v>
      </c>
      <c r="V25" s="113">
        <f t="shared" si="8"/>
        <v>1.8553139511136578</v>
      </c>
      <c r="W25" s="113">
        <f t="shared" si="9"/>
        <v>1.8969999999999345</v>
      </c>
      <c r="X25" s="110"/>
      <c r="Y25" s="110"/>
      <c r="Z25" s="115"/>
      <c r="AA25" s="115"/>
      <c r="AB25" s="171"/>
      <c r="AC25" s="116">
        <f t="shared" si="14"/>
        <v>40</v>
      </c>
      <c r="AD25" s="116">
        <f t="shared" si="15"/>
        <v>35.200000000000003</v>
      </c>
      <c r="AE25" s="116">
        <f t="shared" si="16"/>
        <v>2.4</v>
      </c>
      <c r="AF25" s="117" t="str">
        <f t="shared" si="12"/>
        <v>PN 10</v>
      </c>
      <c r="AG25" s="87"/>
    </row>
    <row r="26" spans="1:33" x14ac:dyDescent="0.25">
      <c r="A26" s="167"/>
      <c r="B26" s="168" t="s">
        <v>52</v>
      </c>
      <c r="C26" s="169">
        <v>9866447.7292999998</v>
      </c>
      <c r="D26" s="169">
        <v>786994.39740000002</v>
      </c>
      <c r="E26" s="170">
        <v>1887.1959999999999</v>
      </c>
      <c r="F26" s="118">
        <v>400</v>
      </c>
      <c r="G26" s="111">
        <f t="shared" si="18"/>
        <v>20</v>
      </c>
      <c r="H26" s="170">
        <v>1887.1959999999999</v>
      </c>
      <c r="I26" s="112">
        <f t="shared" si="13"/>
        <v>8.7962963402777781E-4</v>
      </c>
      <c r="J26" s="112">
        <f t="shared" si="0"/>
        <v>3.5200000000000002E-2</v>
      </c>
      <c r="K26" s="112">
        <f t="shared" si="1"/>
        <v>9.7264640000000011E-4</v>
      </c>
      <c r="L26" s="112">
        <f>I26/K26</f>
        <v>0.90436733640074929</v>
      </c>
      <c r="M26" s="112">
        <v>150</v>
      </c>
      <c r="N26" s="112">
        <f t="shared" si="3"/>
        <v>0.5266122187745691</v>
      </c>
      <c r="O26" s="112">
        <f t="shared" si="4"/>
        <v>4.1686048886268402E-2</v>
      </c>
      <c r="P26" s="140">
        <f t="shared" si="10"/>
        <v>1888.1869999999999</v>
      </c>
      <c r="Q26" s="113">
        <f t="shared" si="5"/>
        <v>1888.1869999999999</v>
      </c>
      <c r="R26" s="113">
        <f t="shared" si="6"/>
        <v>1888.1453139511136</v>
      </c>
      <c r="S26" s="114">
        <f t="shared" si="11"/>
        <v>-4.7000000000025468E-3</v>
      </c>
      <c r="T26" s="113">
        <f t="shared" si="7"/>
        <v>1886.1959999999999</v>
      </c>
      <c r="U26" s="113">
        <f>1</f>
        <v>1</v>
      </c>
      <c r="V26" s="113">
        <f t="shared" si="8"/>
        <v>1.9493139511137088</v>
      </c>
      <c r="W26" s="113">
        <f t="shared" si="9"/>
        <v>1.9909999999999854</v>
      </c>
      <c r="X26" s="110"/>
      <c r="Y26" s="110"/>
      <c r="Z26" s="115"/>
      <c r="AA26" s="115"/>
      <c r="AB26" s="171"/>
      <c r="AC26" s="116">
        <f t="shared" si="14"/>
        <v>40</v>
      </c>
      <c r="AD26" s="116">
        <f t="shared" si="15"/>
        <v>35.200000000000003</v>
      </c>
      <c r="AE26" s="116">
        <f t="shared" si="16"/>
        <v>2.4</v>
      </c>
      <c r="AF26" s="117" t="str">
        <f t="shared" si="12"/>
        <v>PN 10</v>
      </c>
      <c r="AG26" s="87"/>
    </row>
    <row r="27" spans="1:33" x14ac:dyDescent="0.25">
      <c r="A27" s="167"/>
      <c r="B27" s="168" t="s">
        <v>53</v>
      </c>
      <c r="C27" s="169">
        <v>9866435.2081000004</v>
      </c>
      <c r="D27" s="169">
        <v>787009.99289999995</v>
      </c>
      <c r="E27" s="170">
        <v>1887.0909999999999</v>
      </c>
      <c r="F27" s="118">
        <v>420</v>
      </c>
      <c r="G27" s="111">
        <f t="shared" si="18"/>
        <v>20</v>
      </c>
      <c r="H27" s="170">
        <v>1887.0909999999999</v>
      </c>
      <c r="I27" s="112">
        <f t="shared" si="13"/>
        <v>8.7962963402777781E-4</v>
      </c>
      <c r="J27" s="112">
        <f t="shared" si="0"/>
        <v>3.5200000000000002E-2</v>
      </c>
      <c r="K27" s="112">
        <f t="shared" si="1"/>
        <v>9.7264640000000011E-4</v>
      </c>
      <c r="L27" s="112">
        <f t="shared" si="2"/>
        <v>0.90436733640074929</v>
      </c>
      <c r="M27" s="112">
        <v>150</v>
      </c>
      <c r="N27" s="112">
        <f t="shared" si="3"/>
        <v>0.5266122187745691</v>
      </c>
      <c r="O27" s="112">
        <f t="shared" si="4"/>
        <v>4.1686048886268402E-2</v>
      </c>
      <c r="P27" s="140">
        <f t="shared" si="10"/>
        <v>1888.1869999999999</v>
      </c>
      <c r="Q27" s="113">
        <f t="shared" si="5"/>
        <v>1888.1869999999999</v>
      </c>
      <c r="R27" s="113">
        <f t="shared" si="6"/>
        <v>1888.1453139511136</v>
      </c>
      <c r="S27" s="114">
        <f t="shared" si="11"/>
        <v>-5.2500000000009093E-3</v>
      </c>
      <c r="T27" s="113">
        <f t="shared" si="7"/>
        <v>1886.0909999999999</v>
      </c>
      <c r="U27" s="113">
        <f>1</f>
        <v>1</v>
      </c>
      <c r="V27" s="113">
        <f t="shared" si="8"/>
        <v>2.0543139511137269</v>
      </c>
      <c r="W27" s="113">
        <f t="shared" si="9"/>
        <v>2.0960000000000036</v>
      </c>
      <c r="X27" s="110"/>
      <c r="Y27" s="110"/>
      <c r="Z27" s="115"/>
      <c r="AA27" s="115"/>
      <c r="AB27" s="171"/>
      <c r="AC27" s="116">
        <f t="shared" si="14"/>
        <v>40</v>
      </c>
      <c r="AD27" s="116">
        <f t="shared" si="15"/>
        <v>35.200000000000003</v>
      </c>
      <c r="AE27" s="116">
        <f t="shared" si="16"/>
        <v>2.4</v>
      </c>
      <c r="AF27" s="117" t="str">
        <f t="shared" si="12"/>
        <v>PN 10</v>
      </c>
      <c r="AG27" s="87"/>
    </row>
    <row r="28" spans="1:33" x14ac:dyDescent="0.25">
      <c r="A28" s="167"/>
      <c r="B28" s="168" t="s">
        <v>54</v>
      </c>
      <c r="C28" s="169">
        <v>9866422.7975999992</v>
      </c>
      <c r="D28" s="169">
        <v>787025.67599999998</v>
      </c>
      <c r="E28" s="170">
        <v>1886.9839999999999</v>
      </c>
      <c r="F28" s="118">
        <v>440</v>
      </c>
      <c r="G28" s="111">
        <f t="shared" si="18"/>
        <v>20</v>
      </c>
      <c r="H28" s="170">
        <v>1886.9839999999999</v>
      </c>
      <c r="I28" s="112">
        <f t="shared" si="13"/>
        <v>8.7962963402777781E-4</v>
      </c>
      <c r="J28" s="112">
        <f t="shared" si="0"/>
        <v>3.5200000000000002E-2</v>
      </c>
      <c r="K28" s="112">
        <f t="shared" si="1"/>
        <v>9.7264640000000011E-4</v>
      </c>
      <c r="L28" s="112">
        <f t="shared" si="2"/>
        <v>0.90436733640074929</v>
      </c>
      <c r="M28" s="112">
        <v>150</v>
      </c>
      <c r="N28" s="112">
        <f t="shared" si="3"/>
        <v>0.5266122187745691</v>
      </c>
      <c r="O28" s="112">
        <f t="shared" si="4"/>
        <v>4.1686048886268402E-2</v>
      </c>
      <c r="P28" s="140">
        <f t="shared" si="10"/>
        <v>1888.1869999999999</v>
      </c>
      <c r="Q28" s="113">
        <f t="shared" si="5"/>
        <v>1888.1869999999999</v>
      </c>
      <c r="R28" s="113">
        <f t="shared" si="6"/>
        <v>1888.1453139511136</v>
      </c>
      <c r="S28" s="114">
        <f t="shared" si="11"/>
        <v>-5.3499999999985452E-3</v>
      </c>
      <c r="T28" s="113">
        <f t="shared" si="7"/>
        <v>1885.9839999999999</v>
      </c>
      <c r="U28" s="113">
        <f>1</f>
        <v>1</v>
      </c>
      <c r="V28" s="113">
        <f t="shared" si="8"/>
        <v>2.1613139511136978</v>
      </c>
      <c r="W28" s="113">
        <f t="shared" si="9"/>
        <v>2.2029999999999745</v>
      </c>
      <c r="X28" s="110"/>
      <c r="Y28" s="110"/>
      <c r="Z28" s="115"/>
      <c r="AA28" s="115"/>
      <c r="AB28" s="171"/>
      <c r="AC28" s="116">
        <f t="shared" si="14"/>
        <v>40</v>
      </c>
      <c r="AD28" s="116">
        <f t="shared" si="15"/>
        <v>35.200000000000003</v>
      </c>
      <c r="AE28" s="116">
        <f t="shared" si="16"/>
        <v>2.4</v>
      </c>
      <c r="AF28" s="117" t="str">
        <f t="shared" si="12"/>
        <v>PN 10</v>
      </c>
      <c r="AG28" s="87"/>
    </row>
    <row r="29" spans="1:33" x14ac:dyDescent="0.25">
      <c r="A29" s="167"/>
      <c r="B29" s="168" t="s">
        <v>55</v>
      </c>
      <c r="C29" s="169">
        <v>9866410.5022</v>
      </c>
      <c r="D29" s="169">
        <v>787041.45019999996</v>
      </c>
      <c r="E29" s="170">
        <v>1886.875</v>
      </c>
      <c r="F29" s="118">
        <v>460</v>
      </c>
      <c r="G29" s="111">
        <f t="shared" si="18"/>
        <v>20</v>
      </c>
      <c r="H29" s="170">
        <v>1886.875</v>
      </c>
      <c r="I29" s="112">
        <f t="shared" si="13"/>
        <v>8.7962963402777781E-4</v>
      </c>
      <c r="J29" s="112">
        <f t="shared" si="0"/>
        <v>3.5200000000000002E-2</v>
      </c>
      <c r="K29" s="112">
        <f t="shared" si="1"/>
        <v>9.7264640000000011E-4</v>
      </c>
      <c r="L29" s="112">
        <f t="shared" si="2"/>
        <v>0.90436733640074929</v>
      </c>
      <c r="M29" s="112">
        <v>150</v>
      </c>
      <c r="N29" s="112">
        <f t="shared" si="3"/>
        <v>0.5266122187745691</v>
      </c>
      <c r="O29" s="112">
        <f t="shared" si="4"/>
        <v>4.1686048886268402E-2</v>
      </c>
      <c r="P29" s="140">
        <f t="shared" si="10"/>
        <v>1888.1869999999999</v>
      </c>
      <c r="Q29" s="113">
        <f t="shared" si="5"/>
        <v>1888.1869999999999</v>
      </c>
      <c r="R29" s="113">
        <f t="shared" si="6"/>
        <v>1888.1453139511136</v>
      </c>
      <c r="S29" s="114">
        <f t="shared" si="11"/>
        <v>-5.4499999999961801E-3</v>
      </c>
      <c r="T29" s="113">
        <f t="shared" si="7"/>
        <v>1885.875</v>
      </c>
      <c r="U29" s="113">
        <f>1</f>
        <v>1</v>
      </c>
      <c r="V29" s="113">
        <f t="shared" si="8"/>
        <v>2.2703139511136214</v>
      </c>
      <c r="W29" s="113">
        <f t="shared" si="9"/>
        <v>2.3119999999998981</v>
      </c>
      <c r="X29" s="110"/>
      <c r="Y29" s="110"/>
      <c r="Z29" s="115"/>
      <c r="AA29" s="115"/>
      <c r="AB29" s="171"/>
      <c r="AC29" s="116">
        <f t="shared" si="14"/>
        <v>40</v>
      </c>
      <c r="AD29" s="116">
        <f t="shared" si="15"/>
        <v>35.200000000000003</v>
      </c>
      <c r="AE29" s="116">
        <f t="shared" si="16"/>
        <v>2.4</v>
      </c>
      <c r="AF29" s="117" t="str">
        <f t="shared" si="12"/>
        <v>PN 10</v>
      </c>
      <c r="AG29" s="87"/>
    </row>
    <row r="30" spans="1:33" x14ac:dyDescent="0.25">
      <c r="A30" s="167"/>
      <c r="B30" s="168" t="s">
        <v>56</v>
      </c>
      <c r="C30" s="169">
        <v>9866398.0636999998</v>
      </c>
      <c r="D30" s="169">
        <v>787057.11069999996</v>
      </c>
      <c r="E30" s="170">
        <v>1886.7650000000001</v>
      </c>
      <c r="F30" s="118">
        <v>480</v>
      </c>
      <c r="G30" s="111">
        <f t="shared" si="18"/>
        <v>20</v>
      </c>
      <c r="H30" s="170">
        <v>1886.7650000000001</v>
      </c>
      <c r="I30" s="112">
        <f t="shared" si="13"/>
        <v>8.7962963402777781E-4</v>
      </c>
      <c r="J30" s="112">
        <f t="shared" si="0"/>
        <v>3.5200000000000002E-2</v>
      </c>
      <c r="K30" s="112">
        <f t="shared" si="1"/>
        <v>9.7264640000000011E-4</v>
      </c>
      <c r="L30" s="112">
        <f t="shared" si="2"/>
        <v>0.90436733640074929</v>
      </c>
      <c r="M30" s="112">
        <v>150</v>
      </c>
      <c r="N30" s="112">
        <f t="shared" si="3"/>
        <v>0.5266122187745691</v>
      </c>
      <c r="O30" s="112">
        <f t="shared" si="4"/>
        <v>4.1686048886268402E-2</v>
      </c>
      <c r="P30" s="140">
        <f t="shared" si="10"/>
        <v>1888.1869999999999</v>
      </c>
      <c r="Q30" s="113">
        <f t="shared" si="5"/>
        <v>1888.1869999999999</v>
      </c>
      <c r="R30" s="113">
        <f t="shared" si="6"/>
        <v>1888.1453139511136</v>
      </c>
      <c r="S30" s="114">
        <f t="shared" si="11"/>
        <v>-5.4999999999949976E-3</v>
      </c>
      <c r="T30" s="113">
        <f t="shared" si="7"/>
        <v>1885.7650000000001</v>
      </c>
      <c r="U30" s="113">
        <f>1</f>
        <v>1</v>
      </c>
      <c r="V30" s="113">
        <f t="shared" si="8"/>
        <v>2.3803139511135214</v>
      </c>
      <c r="W30" s="113">
        <f t="shared" si="9"/>
        <v>2.4219999999997981</v>
      </c>
      <c r="X30" s="110"/>
      <c r="Y30" s="110"/>
      <c r="Z30" s="115"/>
      <c r="AA30" s="115"/>
      <c r="AB30" s="171"/>
      <c r="AC30" s="116">
        <f t="shared" si="14"/>
        <v>40</v>
      </c>
      <c r="AD30" s="116">
        <f t="shared" si="15"/>
        <v>35.200000000000003</v>
      </c>
      <c r="AE30" s="116">
        <f t="shared" si="16"/>
        <v>2.4</v>
      </c>
      <c r="AF30" s="117" t="str">
        <f t="shared" si="12"/>
        <v>PN 10</v>
      </c>
      <c r="AG30" s="87"/>
    </row>
    <row r="31" spans="1:33" x14ac:dyDescent="0.25">
      <c r="A31" s="167"/>
      <c r="B31" s="168" t="s">
        <v>57</v>
      </c>
      <c r="C31" s="169">
        <v>9866385.4896000009</v>
      </c>
      <c r="D31" s="169">
        <v>787072.66350000002</v>
      </c>
      <c r="E31" s="170">
        <v>1886.653</v>
      </c>
      <c r="F31" s="118">
        <v>500</v>
      </c>
      <c r="G31" s="111">
        <f t="shared" si="18"/>
        <v>20</v>
      </c>
      <c r="H31" s="170">
        <v>1886.653</v>
      </c>
      <c r="I31" s="112">
        <f t="shared" si="13"/>
        <v>8.7962963402777781E-4</v>
      </c>
      <c r="J31" s="112">
        <f t="shared" si="0"/>
        <v>3.5200000000000002E-2</v>
      </c>
      <c r="K31" s="112">
        <f t="shared" si="1"/>
        <v>9.7264640000000011E-4</v>
      </c>
      <c r="L31" s="112">
        <f t="shared" si="2"/>
        <v>0.90436733640074929</v>
      </c>
      <c r="M31" s="112">
        <v>150</v>
      </c>
      <c r="N31" s="112">
        <f t="shared" si="3"/>
        <v>0.5266122187745691</v>
      </c>
      <c r="O31" s="112">
        <f t="shared" si="4"/>
        <v>4.1686048886268402E-2</v>
      </c>
      <c r="P31" s="140">
        <f t="shared" si="10"/>
        <v>1888.1869999999999</v>
      </c>
      <c r="Q31" s="113">
        <f t="shared" si="5"/>
        <v>1888.1869999999999</v>
      </c>
      <c r="R31" s="113">
        <f t="shared" si="6"/>
        <v>1888.1453139511136</v>
      </c>
      <c r="S31" s="114">
        <f t="shared" si="11"/>
        <v>-5.600000000004002E-3</v>
      </c>
      <c r="T31" s="113">
        <f t="shared" si="7"/>
        <v>1885.653</v>
      </c>
      <c r="U31" s="113">
        <f>1</f>
        <v>1</v>
      </c>
      <c r="V31" s="113">
        <f t="shared" si="8"/>
        <v>2.4923139511136014</v>
      </c>
      <c r="W31" s="113">
        <f t="shared" si="9"/>
        <v>2.5339999999998781</v>
      </c>
      <c r="X31" s="110"/>
      <c r="Y31" s="110"/>
      <c r="Z31" s="115"/>
      <c r="AA31" s="115"/>
      <c r="AB31" s="171"/>
      <c r="AC31" s="116">
        <f t="shared" si="14"/>
        <v>40</v>
      </c>
      <c r="AD31" s="116">
        <f t="shared" si="15"/>
        <v>35.200000000000003</v>
      </c>
      <c r="AE31" s="116">
        <f t="shared" si="16"/>
        <v>2.4</v>
      </c>
      <c r="AF31" s="117" t="str">
        <f t="shared" si="12"/>
        <v>PN 10</v>
      </c>
      <c r="AG31" s="87"/>
    </row>
    <row r="32" spans="1:33" x14ac:dyDescent="0.25">
      <c r="A32" s="167"/>
      <c r="B32" s="168" t="s">
        <v>58</v>
      </c>
      <c r="C32" s="169">
        <v>9866373.1246000007</v>
      </c>
      <c r="D32" s="169">
        <v>787088.38190000004</v>
      </c>
      <c r="E32" s="170">
        <v>1886.519</v>
      </c>
      <c r="F32" s="118">
        <v>520</v>
      </c>
      <c r="G32" s="111">
        <f t="shared" si="18"/>
        <v>20</v>
      </c>
      <c r="H32" s="170">
        <v>1886.519</v>
      </c>
      <c r="I32" s="112">
        <f t="shared" si="13"/>
        <v>8.7962963402777781E-4</v>
      </c>
      <c r="J32" s="112">
        <f t="shared" si="0"/>
        <v>3.5200000000000002E-2</v>
      </c>
      <c r="K32" s="112">
        <f t="shared" si="1"/>
        <v>9.7264640000000011E-4</v>
      </c>
      <c r="L32" s="112">
        <f t="shared" si="2"/>
        <v>0.90436733640074929</v>
      </c>
      <c r="M32" s="112">
        <v>150</v>
      </c>
      <c r="N32" s="112">
        <f t="shared" si="3"/>
        <v>0.5266122187745691</v>
      </c>
      <c r="O32" s="112">
        <f t="shared" si="4"/>
        <v>4.1686048886268402E-2</v>
      </c>
      <c r="P32" s="140">
        <f t="shared" si="10"/>
        <v>1888.1869999999999</v>
      </c>
      <c r="Q32" s="113">
        <f t="shared" si="5"/>
        <v>1888.1869999999999</v>
      </c>
      <c r="R32" s="113">
        <f t="shared" si="6"/>
        <v>1888.1453139511136</v>
      </c>
      <c r="S32" s="114">
        <f t="shared" si="11"/>
        <v>-6.7000000000007279E-3</v>
      </c>
      <c r="T32" s="113">
        <f t="shared" si="7"/>
        <v>1885.519</v>
      </c>
      <c r="U32" s="113">
        <f>1</f>
        <v>1</v>
      </c>
      <c r="V32" s="113">
        <f t="shared" si="8"/>
        <v>2.626313951113616</v>
      </c>
      <c r="W32" s="113">
        <f t="shared" si="9"/>
        <v>2.6679999999998927</v>
      </c>
      <c r="X32" s="110"/>
      <c r="Y32" s="110"/>
      <c r="Z32" s="115"/>
      <c r="AA32" s="115"/>
      <c r="AB32" s="171"/>
      <c r="AC32" s="116">
        <f t="shared" si="14"/>
        <v>40</v>
      </c>
      <c r="AD32" s="116">
        <f t="shared" si="15"/>
        <v>35.200000000000003</v>
      </c>
      <c r="AE32" s="116">
        <f t="shared" si="16"/>
        <v>2.4</v>
      </c>
      <c r="AF32" s="117" t="str">
        <f t="shared" si="12"/>
        <v>PN 10</v>
      </c>
      <c r="AG32" s="87"/>
    </row>
    <row r="33" spans="1:33" x14ac:dyDescent="0.25">
      <c r="A33" s="167"/>
      <c r="B33" s="168" t="s">
        <v>59</v>
      </c>
      <c r="C33" s="169">
        <v>9866360.8792000003</v>
      </c>
      <c r="D33" s="169">
        <v>787104.1949</v>
      </c>
      <c r="E33" s="170">
        <v>1886.373</v>
      </c>
      <c r="F33" s="118">
        <v>540</v>
      </c>
      <c r="G33" s="111">
        <f t="shared" si="18"/>
        <v>20</v>
      </c>
      <c r="H33" s="170">
        <v>1886.373</v>
      </c>
      <c r="I33" s="112">
        <f>I32-X32</f>
        <v>8.7962963402777781E-4</v>
      </c>
      <c r="J33" s="112">
        <f t="shared" si="0"/>
        <v>3.5200000000000002E-2</v>
      </c>
      <c r="K33" s="112">
        <f t="shared" si="1"/>
        <v>9.7264640000000011E-4</v>
      </c>
      <c r="L33" s="112">
        <f>I33/K33</f>
        <v>0.90436733640074929</v>
      </c>
      <c r="M33" s="112">
        <v>150</v>
      </c>
      <c r="N33" s="112">
        <f t="shared" si="3"/>
        <v>0.5266122187745691</v>
      </c>
      <c r="O33" s="112">
        <f t="shared" si="4"/>
        <v>4.1686048886268402E-2</v>
      </c>
      <c r="P33" s="140">
        <f t="shared" si="10"/>
        <v>1888.1869999999999</v>
      </c>
      <c r="Q33" s="113">
        <f t="shared" si="5"/>
        <v>1888.1869999999999</v>
      </c>
      <c r="R33" s="113">
        <f t="shared" si="6"/>
        <v>1888.1453139511136</v>
      </c>
      <c r="S33" s="114">
        <f t="shared" si="11"/>
        <v>-7.299999999997908E-3</v>
      </c>
      <c r="T33" s="113">
        <f t="shared" si="7"/>
        <v>1885.373</v>
      </c>
      <c r="U33" s="113">
        <f>1</f>
        <v>1</v>
      </c>
      <c r="V33" s="113">
        <f t="shared" si="8"/>
        <v>2.7723139511135741</v>
      </c>
      <c r="W33" s="113">
        <f t="shared" si="9"/>
        <v>2.8139999999998508</v>
      </c>
      <c r="X33" s="110"/>
      <c r="Y33" s="110"/>
      <c r="Z33" s="115"/>
      <c r="AA33" s="115"/>
      <c r="AB33" s="171"/>
      <c r="AC33" s="116">
        <f t="shared" si="14"/>
        <v>40</v>
      </c>
      <c r="AD33" s="116">
        <f t="shared" si="15"/>
        <v>35.200000000000003</v>
      </c>
      <c r="AE33" s="116">
        <f t="shared" si="16"/>
        <v>2.4</v>
      </c>
      <c r="AF33" s="117" t="str">
        <f t="shared" si="12"/>
        <v>PN 10</v>
      </c>
      <c r="AG33" s="87"/>
    </row>
    <row r="34" spans="1:33" s="158" customFormat="1" x14ac:dyDescent="0.25">
      <c r="A34" s="172"/>
      <c r="B34" s="168" t="s">
        <v>60</v>
      </c>
      <c r="C34" s="173">
        <v>9866348.5533000007</v>
      </c>
      <c r="D34" s="173">
        <v>787119.94510000001</v>
      </c>
      <c r="E34" s="174">
        <v>1886.2370000000001</v>
      </c>
      <c r="F34" s="118">
        <v>560</v>
      </c>
      <c r="G34" s="155">
        <f>F34-F33</f>
        <v>20</v>
      </c>
      <c r="H34" s="174">
        <v>1886.2370000000001</v>
      </c>
      <c r="I34" s="147">
        <f>I33-X33</f>
        <v>8.7962963402777781E-4</v>
      </c>
      <c r="J34" s="147">
        <f t="shared" si="0"/>
        <v>3.5200000000000002E-2</v>
      </c>
      <c r="K34" s="147">
        <f t="shared" si="1"/>
        <v>9.7264640000000011E-4</v>
      </c>
      <c r="L34" s="147">
        <f>I34/K34</f>
        <v>0.90436733640074929</v>
      </c>
      <c r="M34" s="147">
        <v>150</v>
      </c>
      <c r="N34" s="147">
        <f t="shared" si="3"/>
        <v>0.5266122187745691</v>
      </c>
      <c r="O34" s="147">
        <f t="shared" si="4"/>
        <v>4.1686048886268402E-2</v>
      </c>
      <c r="P34" s="166">
        <f t="shared" si="10"/>
        <v>1888.1869999999999</v>
      </c>
      <c r="Q34" s="148">
        <f t="shared" si="5"/>
        <v>1888.1869999999999</v>
      </c>
      <c r="R34" s="148">
        <f t="shared" si="6"/>
        <v>1888.1453139511136</v>
      </c>
      <c r="S34" s="149">
        <f t="shared" si="11"/>
        <v>-6.7999999999983629E-3</v>
      </c>
      <c r="T34" s="148">
        <f t="shared" si="7"/>
        <v>1885.2370000000001</v>
      </c>
      <c r="U34" s="148">
        <f>1</f>
        <v>1</v>
      </c>
      <c r="V34" s="148">
        <f t="shared" si="8"/>
        <v>2.9083139511135414</v>
      </c>
      <c r="W34" s="148">
        <f t="shared" si="9"/>
        <v>2.9499999999998181</v>
      </c>
      <c r="X34" s="150">
        <v>0</v>
      </c>
      <c r="Y34" s="150"/>
      <c r="Z34" s="151"/>
      <c r="AA34" s="151"/>
      <c r="AB34" s="175"/>
      <c r="AC34" s="116">
        <f t="shared" si="14"/>
        <v>40</v>
      </c>
      <c r="AD34" s="153">
        <f t="shared" si="15"/>
        <v>35.200000000000003</v>
      </c>
      <c r="AE34" s="153">
        <f t="shared" si="16"/>
        <v>2.4</v>
      </c>
      <c r="AF34" s="156" t="str">
        <f t="shared" si="12"/>
        <v>PN 10</v>
      </c>
      <c r="AG34" s="157"/>
    </row>
    <row r="35" spans="1:33" s="158" customFormat="1" x14ac:dyDescent="0.25">
      <c r="A35" s="172"/>
      <c r="B35" s="168" t="s">
        <v>99</v>
      </c>
      <c r="C35" s="173">
        <v>9866336.2101000007</v>
      </c>
      <c r="D35" s="173">
        <v>787135.68189999997</v>
      </c>
      <c r="E35" s="174">
        <v>1886.1030000000001</v>
      </c>
      <c r="F35" s="118">
        <v>580</v>
      </c>
      <c r="G35" s="155">
        <f t="shared" si="18"/>
        <v>20</v>
      </c>
      <c r="H35" s="174">
        <v>1886.1030000000001</v>
      </c>
      <c r="I35" s="147">
        <f t="shared" si="13"/>
        <v>8.7962963402777781E-4</v>
      </c>
      <c r="J35" s="147">
        <f>AD35/1000</f>
        <v>3.5200000000000002E-2</v>
      </c>
      <c r="K35" s="147">
        <f>3.14*POWER(J35,2)/4</f>
        <v>9.7264640000000011E-4</v>
      </c>
      <c r="L35" s="112">
        <f>I35/K35</f>
        <v>0.90436733640074929</v>
      </c>
      <c r="M35" s="147">
        <v>150</v>
      </c>
      <c r="N35" s="147">
        <f>6.843*G35*POWER(L35,1.852)/(POWER(J35,1.167)*POWER(M35,1.852))</f>
        <v>0.5266122187745691</v>
      </c>
      <c r="O35" s="147">
        <f>POWER(L35,2)/(2*9.81)</f>
        <v>4.1686048886268402E-2</v>
      </c>
      <c r="P35" s="166">
        <f t="shared" si="10"/>
        <v>1888.1869999999999</v>
      </c>
      <c r="Q35" s="148">
        <f>P35</f>
        <v>1888.1869999999999</v>
      </c>
      <c r="R35" s="148">
        <f>Q35-O35</f>
        <v>1888.1453139511136</v>
      </c>
      <c r="S35" s="149">
        <f t="shared" si="11"/>
        <v>-6.7000000000007279E-3</v>
      </c>
      <c r="T35" s="148">
        <f>H35-U35</f>
        <v>1885.1030000000001</v>
      </c>
      <c r="U35" s="148">
        <f>1</f>
        <v>1</v>
      </c>
      <c r="V35" s="148">
        <f t="shared" si="8"/>
        <v>3.042313951113556</v>
      </c>
      <c r="W35" s="148">
        <f t="shared" ref="W35:W66" si="19">$P$35-T35</f>
        <v>3.0839999999998327</v>
      </c>
      <c r="X35" s="150"/>
      <c r="Y35" s="150"/>
      <c r="Z35" s="151"/>
      <c r="AA35" s="151"/>
      <c r="AB35" s="175"/>
      <c r="AC35" s="116">
        <f t="shared" si="14"/>
        <v>40</v>
      </c>
      <c r="AD35" s="153">
        <f>AC35-AE35*2</f>
        <v>35.200000000000003</v>
      </c>
      <c r="AE35" s="153">
        <f t="shared" si="16"/>
        <v>2.4</v>
      </c>
      <c r="AF35" s="156" t="str">
        <f t="shared" si="12"/>
        <v>PN 10</v>
      </c>
      <c r="AG35" s="157"/>
    </row>
    <row r="36" spans="1:33" x14ac:dyDescent="0.25">
      <c r="A36" s="167"/>
      <c r="B36" s="168" t="s">
        <v>61</v>
      </c>
      <c r="C36" s="169">
        <v>9866323.8036000002</v>
      </c>
      <c r="D36" s="169">
        <v>787151.36869999999</v>
      </c>
      <c r="E36" s="170">
        <v>1885.9649999999999</v>
      </c>
      <c r="F36" s="118">
        <v>600</v>
      </c>
      <c r="G36" s="111">
        <f t="shared" si="18"/>
        <v>20</v>
      </c>
      <c r="H36" s="170">
        <v>1885.9649999999999</v>
      </c>
      <c r="I36" s="112">
        <f t="shared" si="13"/>
        <v>8.7962963402777781E-4</v>
      </c>
      <c r="J36" s="112">
        <f t="shared" ref="J36:J99" si="20">AD36/1000</f>
        <v>3.5200000000000002E-2</v>
      </c>
      <c r="K36" s="112">
        <f t="shared" ref="K36:K98" si="21">3.14*POWER(J36,2)/4</f>
        <v>9.7264640000000011E-4</v>
      </c>
      <c r="L36" s="112">
        <f t="shared" si="2"/>
        <v>0.90436733640074929</v>
      </c>
      <c r="M36" s="112">
        <v>150</v>
      </c>
      <c r="N36" s="112">
        <f t="shared" ref="N36:N65" si="22">6.843*G36*POWER(L36,1.852)/(POWER(J36,1.167)*POWER(M36,1.852))</f>
        <v>0.5266122187745691</v>
      </c>
      <c r="O36" s="112">
        <f>POWER(L36,2)/(2*9.81)</f>
        <v>4.1686048886268402E-2</v>
      </c>
      <c r="P36" s="140">
        <f t="shared" si="10"/>
        <v>1888.1869999999999</v>
      </c>
      <c r="Q36" s="113">
        <f t="shared" ref="Q36:Q99" si="23">P36</f>
        <v>1888.1869999999999</v>
      </c>
      <c r="R36" s="113">
        <f t="shared" ref="R36:R99" si="24">Q36-O36</f>
        <v>1888.1453139511136</v>
      </c>
      <c r="S36" s="114">
        <f t="shared" si="11"/>
        <v>-6.9000000000073673E-3</v>
      </c>
      <c r="T36" s="113">
        <f t="shared" ref="T36:T63" si="25">H36-U36</f>
        <v>1884.9649999999999</v>
      </c>
      <c r="U36" s="113">
        <f>1</f>
        <v>1</v>
      </c>
      <c r="V36" s="113">
        <f t="shared" si="8"/>
        <v>3.1803139511137033</v>
      </c>
      <c r="W36" s="113">
        <f t="shared" si="19"/>
        <v>3.22199999999998</v>
      </c>
      <c r="X36" s="110"/>
      <c r="Y36" s="110"/>
      <c r="Z36" s="115"/>
      <c r="AA36" s="115"/>
      <c r="AB36" s="171"/>
      <c r="AC36" s="116">
        <f t="shared" si="14"/>
        <v>40</v>
      </c>
      <c r="AD36" s="116">
        <f t="shared" ref="AD36:AD99" si="26">AC36-AE36*2</f>
        <v>35.200000000000003</v>
      </c>
      <c r="AE36" s="116">
        <f t="shared" si="16"/>
        <v>2.4</v>
      </c>
      <c r="AF36" s="117" t="str">
        <f t="shared" si="12"/>
        <v>PN 10</v>
      </c>
      <c r="AG36" s="87"/>
    </row>
    <row r="37" spans="1:33" x14ac:dyDescent="0.25">
      <c r="A37" s="167"/>
      <c r="B37" s="168" t="s">
        <v>62</v>
      </c>
      <c r="C37" s="169">
        <v>9866311.3814000003</v>
      </c>
      <c r="D37" s="169">
        <v>787167.04319999996</v>
      </c>
      <c r="E37" s="170">
        <v>1885.825</v>
      </c>
      <c r="F37" s="118">
        <v>620</v>
      </c>
      <c r="G37" s="111">
        <f t="shared" si="18"/>
        <v>20</v>
      </c>
      <c r="H37" s="170">
        <v>1885.825</v>
      </c>
      <c r="I37" s="112">
        <f t="shared" si="13"/>
        <v>8.7962963402777781E-4</v>
      </c>
      <c r="J37" s="112">
        <f t="shared" si="20"/>
        <v>3.5200000000000002E-2</v>
      </c>
      <c r="K37" s="112">
        <f t="shared" si="21"/>
        <v>9.7264640000000011E-4</v>
      </c>
      <c r="L37" s="147">
        <f>I37/K37</f>
        <v>0.90436733640074929</v>
      </c>
      <c r="M37" s="112">
        <v>150</v>
      </c>
      <c r="N37" s="112">
        <f t="shared" si="22"/>
        <v>0.5266122187745691</v>
      </c>
      <c r="O37" s="112">
        <f t="shared" ref="O37:O61" si="27">POWER(L37,2)/(2*9.81)</f>
        <v>4.1686048886268402E-2</v>
      </c>
      <c r="P37" s="140">
        <f t="shared" si="10"/>
        <v>1888.1869999999999</v>
      </c>
      <c r="Q37" s="113">
        <f t="shared" si="23"/>
        <v>1888.1869999999999</v>
      </c>
      <c r="R37" s="113">
        <f t="shared" si="24"/>
        <v>1888.1453139511136</v>
      </c>
      <c r="S37" s="114">
        <f t="shared" si="11"/>
        <v>-6.9999999999936337E-3</v>
      </c>
      <c r="T37" s="113">
        <f t="shared" si="25"/>
        <v>1884.825</v>
      </c>
      <c r="U37" s="113">
        <f>1</f>
        <v>1</v>
      </c>
      <c r="V37" s="113">
        <f t="shared" si="8"/>
        <v>3.320313951113576</v>
      </c>
      <c r="W37" s="112">
        <f t="shared" si="19"/>
        <v>3.3619999999998527</v>
      </c>
      <c r="X37" s="110"/>
      <c r="Y37" s="110"/>
      <c r="Z37" s="115"/>
      <c r="AA37" s="115"/>
      <c r="AB37" s="171"/>
      <c r="AC37" s="116">
        <f t="shared" si="14"/>
        <v>40</v>
      </c>
      <c r="AD37" s="116">
        <f t="shared" si="26"/>
        <v>35.200000000000003</v>
      </c>
      <c r="AE37" s="116">
        <f t="shared" si="16"/>
        <v>2.4</v>
      </c>
      <c r="AF37" s="117" t="str">
        <f t="shared" si="12"/>
        <v>PN 10</v>
      </c>
      <c r="AG37" s="87"/>
    </row>
    <row r="38" spans="1:33" x14ac:dyDescent="0.25">
      <c r="A38" s="167"/>
      <c r="B38" s="176" t="s">
        <v>63</v>
      </c>
      <c r="C38" s="169">
        <v>9866299.0308999997</v>
      </c>
      <c r="D38" s="169">
        <v>787182.77399999998</v>
      </c>
      <c r="E38" s="170">
        <v>1885.692</v>
      </c>
      <c r="F38" s="118">
        <v>640</v>
      </c>
      <c r="G38" s="111">
        <f t="shared" si="18"/>
        <v>20</v>
      </c>
      <c r="H38" s="170">
        <v>1885.692</v>
      </c>
      <c r="I38" s="112">
        <f t="shared" si="13"/>
        <v>8.7962963402777781E-4</v>
      </c>
      <c r="J38" s="112">
        <f t="shared" si="20"/>
        <v>3.5200000000000002E-2</v>
      </c>
      <c r="K38" s="112">
        <f t="shared" si="21"/>
        <v>9.7264640000000011E-4</v>
      </c>
      <c r="L38" s="112">
        <f t="shared" si="2"/>
        <v>0.90436733640074929</v>
      </c>
      <c r="M38" s="112">
        <v>150</v>
      </c>
      <c r="N38" s="112">
        <f t="shared" si="22"/>
        <v>0.5266122187745691</v>
      </c>
      <c r="O38" s="112">
        <f t="shared" si="27"/>
        <v>4.1686048886268402E-2</v>
      </c>
      <c r="P38" s="140">
        <f t="shared" si="10"/>
        <v>1888.1869999999999</v>
      </c>
      <c r="Q38" s="113">
        <f t="shared" si="23"/>
        <v>1888.1869999999999</v>
      </c>
      <c r="R38" s="113">
        <f t="shared" si="24"/>
        <v>1888.1453139511136</v>
      </c>
      <c r="S38" s="114">
        <f t="shared" si="11"/>
        <v>-6.6500000000019096E-3</v>
      </c>
      <c r="T38" s="113">
        <f t="shared" si="25"/>
        <v>1884.692</v>
      </c>
      <c r="U38" s="113">
        <f>1</f>
        <v>1</v>
      </c>
      <c r="V38" s="113">
        <f t="shared" si="8"/>
        <v>3.4533139511136142</v>
      </c>
      <c r="W38" s="112">
        <f t="shared" si="19"/>
        <v>3.4949999999998909</v>
      </c>
      <c r="X38" s="110"/>
      <c r="Y38" s="110"/>
      <c r="Z38" s="115"/>
      <c r="AA38" s="115"/>
      <c r="AB38" s="171"/>
      <c r="AC38" s="116">
        <f t="shared" si="14"/>
        <v>40</v>
      </c>
      <c r="AD38" s="116">
        <f t="shared" si="26"/>
        <v>35.200000000000003</v>
      </c>
      <c r="AE38" s="116">
        <f t="shared" si="16"/>
        <v>2.4</v>
      </c>
      <c r="AF38" s="117" t="str">
        <f t="shared" si="12"/>
        <v>PN 10</v>
      </c>
      <c r="AG38" s="87"/>
    </row>
    <row r="39" spans="1:33" x14ac:dyDescent="0.25">
      <c r="A39" s="167"/>
      <c r="B39" s="168" t="s">
        <v>64</v>
      </c>
      <c r="C39" s="169">
        <v>9866286.7418000009</v>
      </c>
      <c r="D39" s="169">
        <v>787198.55299999996</v>
      </c>
      <c r="E39" s="170">
        <v>1885.5650000000001</v>
      </c>
      <c r="F39" s="118">
        <v>660</v>
      </c>
      <c r="G39" s="111">
        <f t="shared" si="18"/>
        <v>20</v>
      </c>
      <c r="H39" s="170">
        <v>1885.5650000000001</v>
      </c>
      <c r="I39" s="112">
        <f t="shared" si="13"/>
        <v>8.7962963402777781E-4</v>
      </c>
      <c r="J39" s="112">
        <f t="shared" si="20"/>
        <v>3.5200000000000002E-2</v>
      </c>
      <c r="K39" s="112">
        <f t="shared" si="21"/>
        <v>9.7264640000000011E-4</v>
      </c>
      <c r="L39" s="112">
        <f t="shared" si="2"/>
        <v>0.90436733640074929</v>
      </c>
      <c r="M39" s="112">
        <v>150</v>
      </c>
      <c r="N39" s="112">
        <f t="shared" si="22"/>
        <v>0.5266122187745691</v>
      </c>
      <c r="O39" s="112">
        <f t="shared" si="27"/>
        <v>4.1686048886268402E-2</v>
      </c>
      <c r="P39" s="140">
        <f t="shared" si="10"/>
        <v>1888.1869999999999</v>
      </c>
      <c r="Q39" s="113">
        <f t="shared" si="23"/>
        <v>1888.1869999999999</v>
      </c>
      <c r="R39" s="113">
        <f t="shared" si="24"/>
        <v>1888.1453139511136</v>
      </c>
      <c r="S39" s="114">
        <f t="shared" si="11"/>
        <v>-6.3499999999976353E-3</v>
      </c>
      <c r="T39" s="113">
        <f t="shared" si="25"/>
        <v>1884.5650000000001</v>
      </c>
      <c r="U39" s="113">
        <f>1</f>
        <v>1</v>
      </c>
      <c r="V39" s="113">
        <f t="shared" si="8"/>
        <v>3.5803139511135669</v>
      </c>
      <c r="W39" s="112">
        <f t="shared" si="19"/>
        <v>3.6219999999998436</v>
      </c>
      <c r="X39" s="110"/>
      <c r="Y39" s="110"/>
      <c r="Z39" s="115"/>
      <c r="AA39" s="115"/>
      <c r="AB39" s="171"/>
      <c r="AC39" s="116">
        <f t="shared" si="14"/>
        <v>40</v>
      </c>
      <c r="AD39" s="116">
        <f t="shared" si="26"/>
        <v>35.200000000000003</v>
      </c>
      <c r="AE39" s="116">
        <f t="shared" si="16"/>
        <v>2.4</v>
      </c>
      <c r="AF39" s="117" t="str">
        <f t="shared" si="12"/>
        <v>PN 10</v>
      </c>
      <c r="AG39" s="87"/>
    </row>
    <row r="40" spans="1:33" x14ac:dyDescent="0.25">
      <c r="A40" s="167"/>
      <c r="B40" s="176" t="s">
        <v>65</v>
      </c>
      <c r="C40" s="169">
        <v>9866274.2937000003</v>
      </c>
      <c r="D40" s="169">
        <v>787214.20440000005</v>
      </c>
      <c r="E40" s="170">
        <v>1885.431</v>
      </c>
      <c r="F40" s="118">
        <v>680</v>
      </c>
      <c r="G40" s="111">
        <f t="shared" si="18"/>
        <v>20</v>
      </c>
      <c r="H40" s="170">
        <v>1885.431</v>
      </c>
      <c r="I40" s="112">
        <f t="shared" si="13"/>
        <v>8.7962963402777781E-4</v>
      </c>
      <c r="J40" s="112">
        <f t="shared" si="20"/>
        <v>3.5200000000000002E-2</v>
      </c>
      <c r="K40" s="112">
        <f t="shared" si="21"/>
        <v>9.7264640000000011E-4</v>
      </c>
      <c r="L40" s="147">
        <f t="shared" si="2"/>
        <v>0.90436733640074929</v>
      </c>
      <c r="M40" s="112">
        <v>150</v>
      </c>
      <c r="N40" s="112">
        <f t="shared" si="22"/>
        <v>0.5266122187745691</v>
      </c>
      <c r="O40" s="112">
        <f t="shared" si="27"/>
        <v>4.1686048886268402E-2</v>
      </c>
      <c r="P40" s="140">
        <f t="shared" si="10"/>
        <v>1888.1869999999999</v>
      </c>
      <c r="Q40" s="113">
        <f t="shared" si="23"/>
        <v>1888.1869999999999</v>
      </c>
      <c r="R40" s="113">
        <f t="shared" si="24"/>
        <v>1888.1453139511136</v>
      </c>
      <c r="S40" s="114">
        <f t="shared" si="11"/>
        <v>-6.7000000000007279E-3</v>
      </c>
      <c r="T40" s="113">
        <f t="shared" si="25"/>
        <v>1884.431</v>
      </c>
      <c r="U40" s="113">
        <f>1</f>
        <v>1</v>
      </c>
      <c r="V40" s="113">
        <f t="shared" si="8"/>
        <v>3.7143139511135814</v>
      </c>
      <c r="W40" s="112">
        <f t="shared" si="19"/>
        <v>3.7559999999998581</v>
      </c>
      <c r="X40" s="110"/>
      <c r="Y40" s="110"/>
      <c r="Z40" s="115"/>
      <c r="AA40" s="115"/>
      <c r="AB40" s="171"/>
      <c r="AC40" s="116">
        <f t="shared" si="14"/>
        <v>40</v>
      </c>
      <c r="AD40" s="116">
        <f t="shared" si="26"/>
        <v>35.200000000000003</v>
      </c>
      <c r="AE40" s="116">
        <f t="shared" si="16"/>
        <v>2.4</v>
      </c>
      <c r="AF40" s="117" t="str">
        <f t="shared" si="12"/>
        <v>PN 10</v>
      </c>
      <c r="AG40" s="87"/>
    </row>
    <row r="41" spans="1:33" x14ac:dyDescent="0.25">
      <c r="A41" s="167"/>
      <c r="B41" s="168" t="s">
        <v>66</v>
      </c>
      <c r="C41" s="169">
        <v>9866261.5326000005</v>
      </c>
      <c r="D41" s="169">
        <v>787229.6041</v>
      </c>
      <c r="E41" s="170">
        <v>1885.2850000000001</v>
      </c>
      <c r="F41" s="118">
        <v>700</v>
      </c>
      <c r="G41" s="111">
        <f t="shared" si="18"/>
        <v>20</v>
      </c>
      <c r="H41" s="170">
        <v>1885.2850000000001</v>
      </c>
      <c r="I41" s="112">
        <f t="shared" si="13"/>
        <v>8.7962963402777781E-4</v>
      </c>
      <c r="J41" s="112">
        <f t="shared" si="20"/>
        <v>3.5200000000000002E-2</v>
      </c>
      <c r="K41" s="112">
        <f t="shared" si="21"/>
        <v>9.7264640000000011E-4</v>
      </c>
      <c r="L41" s="112">
        <f t="shared" ref="L41:L98" si="28">I41/K41</f>
        <v>0.90436733640074929</v>
      </c>
      <c r="M41" s="112">
        <v>150</v>
      </c>
      <c r="N41" s="112">
        <f t="shared" si="22"/>
        <v>0.5266122187745691</v>
      </c>
      <c r="O41" s="112">
        <f t="shared" si="27"/>
        <v>4.1686048886268402E-2</v>
      </c>
      <c r="P41" s="140">
        <f t="shared" si="10"/>
        <v>1888.1869999999999</v>
      </c>
      <c r="Q41" s="113">
        <f t="shared" si="23"/>
        <v>1888.1869999999999</v>
      </c>
      <c r="R41" s="113">
        <f t="shared" si="24"/>
        <v>1888.1453139511136</v>
      </c>
      <c r="S41" s="114">
        <f t="shared" si="11"/>
        <v>-7.299999999997908E-3</v>
      </c>
      <c r="T41" s="113">
        <f t="shared" si="25"/>
        <v>1884.2850000000001</v>
      </c>
      <c r="U41" s="113">
        <f>1</f>
        <v>1</v>
      </c>
      <c r="V41" s="113">
        <f t="shared" si="8"/>
        <v>3.8603139511135396</v>
      </c>
      <c r="W41" s="112">
        <f t="shared" si="19"/>
        <v>3.9019999999998163</v>
      </c>
      <c r="X41" s="110"/>
      <c r="Y41" s="110"/>
      <c r="Z41" s="115"/>
      <c r="AA41" s="115"/>
      <c r="AB41" s="171"/>
      <c r="AC41" s="116">
        <f t="shared" si="14"/>
        <v>40</v>
      </c>
      <c r="AD41" s="116">
        <f t="shared" si="26"/>
        <v>35.200000000000003</v>
      </c>
      <c r="AE41" s="116">
        <f t="shared" si="16"/>
        <v>2.4</v>
      </c>
      <c r="AF41" s="117" t="str">
        <f t="shared" si="12"/>
        <v>PN 10</v>
      </c>
      <c r="AG41" s="87"/>
    </row>
    <row r="42" spans="1:33" x14ac:dyDescent="0.25">
      <c r="A42" s="167"/>
      <c r="B42" s="176" t="s">
        <v>67</v>
      </c>
      <c r="C42" s="169">
        <v>9866247.8598999996</v>
      </c>
      <c r="D42" s="169">
        <v>787244.12959999999</v>
      </c>
      <c r="E42" s="170">
        <v>1885.1559999999999</v>
      </c>
      <c r="F42" s="118">
        <v>720</v>
      </c>
      <c r="G42" s="111">
        <f t="shared" si="18"/>
        <v>20</v>
      </c>
      <c r="H42" s="170">
        <v>1885.1559999999999</v>
      </c>
      <c r="I42" s="112">
        <f t="shared" si="13"/>
        <v>8.7962963402777781E-4</v>
      </c>
      <c r="J42" s="112">
        <f t="shared" si="20"/>
        <v>3.5200000000000002E-2</v>
      </c>
      <c r="K42" s="112">
        <f t="shared" si="21"/>
        <v>9.7264640000000011E-4</v>
      </c>
      <c r="L42" s="112">
        <f t="shared" si="28"/>
        <v>0.90436733640074929</v>
      </c>
      <c r="M42" s="112">
        <v>150</v>
      </c>
      <c r="N42" s="112">
        <f t="shared" si="22"/>
        <v>0.5266122187745691</v>
      </c>
      <c r="O42" s="112">
        <f t="shared" si="27"/>
        <v>4.1686048886268402E-2</v>
      </c>
      <c r="P42" s="140">
        <f t="shared" si="10"/>
        <v>1888.1869999999999</v>
      </c>
      <c r="Q42" s="113">
        <f t="shared" si="23"/>
        <v>1888.1869999999999</v>
      </c>
      <c r="R42" s="113">
        <f t="shared" si="24"/>
        <v>1888.1453139511136</v>
      </c>
      <c r="S42" s="114">
        <f t="shared" si="11"/>
        <v>-6.4500000000066397E-3</v>
      </c>
      <c r="T42" s="113">
        <f t="shared" si="25"/>
        <v>1884.1559999999999</v>
      </c>
      <c r="U42" s="113">
        <f>1</f>
        <v>1</v>
      </c>
      <c r="V42" s="113">
        <f t="shared" si="8"/>
        <v>3.9893139511136724</v>
      </c>
      <c r="W42" s="112">
        <f t="shared" si="19"/>
        <v>4.0309999999999491</v>
      </c>
      <c r="X42" s="110"/>
      <c r="Y42" s="110"/>
      <c r="Z42" s="115"/>
      <c r="AA42" s="115"/>
      <c r="AB42" s="171"/>
      <c r="AC42" s="116">
        <f t="shared" si="14"/>
        <v>40</v>
      </c>
      <c r="AD42" s="116">
        <f t="shared" si="26"/>
        <v>35.200000000000003</v>
      </c>
      <c r="AE42" s="116">
        <f t="shared" si="16"/>
        <v>2.4</v>
      </c>
      <c r="AF42" s="117" t="str">
        <f t="shared" si="12"/>
        <v>PN 10</v>
      </c>
      <c r="AG42" s="87"/>
    </row>
    <row r="43" spans="1:33" x14ac:dyDescent="0.25">
      <c r="A43" s="167"/>
      <c r="B43" s="168" t="s">
        <v>68</v>
      </c>
      <c r="C43" s="169">
        <v>9866232.9471000005</v>
      </c>
      <c r="D43" s="169">
        <v>787257.45660000003</v>
      </c>
      <c r="E43" s="170">
        <v>1885.049</v>
      </c>
      <c r="F43" s="118">
        <v>740</v>
      </c>
      <c r="G43" s="111">
        <f t="shared" si="18"/>
        <v>20</v>
      </c>
      <c r="H43" s="170">
        <v>1885.049</v>
      </c>
      <c r="I43" s="112">
        <f t="shared" si="13"/>
        <v>8.7962963402777781E-4</v>
      </c>
      <c r="J43" s="112">
        <f t="shared" si="20"/>
        <v>3.5200000000000002E-2</v>
      </c>
      <c r="K43" s="112">
        <f t="shared" si="21"/>
        <v>9.7264640000000011E-4</v>
      </c>
      <c r="L43" s="112">
        <f t="shared" si="28"/>
        <v>0.90436733640074929</v>
      </c>
      <c r="M43" s="112">
        <v>150</v>
      </c>
      <c r="N43" s="112">
        <f t="shared" si="22"/>
        <v>0.5266122187745691</v>
      </c>
      <c r="O43" s="112">
        <f t="shared" si="27"/>
        <v>4.1686048886268402E-2</v>
      </c>
      <c r="P43" s="140">
        <f t="shared" si="10"/>
        <v>1888.1869999999999</v>
      </c>
      <c r="Q43" s="113">
        <f t="shared" si="23"/>
        <v>1888.1869999999999</v>
      </c>
      <c r="R43" s="113">
        <f t="shared" si="24"/>
        <v>1888.1453139511136</v>
      </c>
      <c r="S43" s="114">
        <f t="shared" si="11"/>
        <v>-5.3499999999985452E-3</v>
      </c>
      <c r="T43" s="113">
        <f t="shared" si="25"/>
        <v>1884.049</v>
      </c>
      <c r="U43" s="113">
        <f>1</f>
        <v>1</v>
      </c>
      <c r="V43" s="113">
        <f t="shared" si="8"/>
        <v>4.0963139511136433</v>
      </c>
      <c r="W43" s="112">
        <f t="shared" si="19"/>
        <v>4.13799999999992</v>
      </c>
      <c r="X43" s="110"/>
      <c r="Y43" s="110"/>
      <c r="Z43" s="115"/>
      <c r="AA43" s="115"/>
      <c r="AB43" s="171"/>
      <c r="AC43" s="116">
        <f t="shared" si="14"/>
        <v>40</v>
      </c>
      <c r="AD43" s="116">
        <f t="shared" si="26"/>
        <v>35.200000000000003</v>
      </c>
      <c r="AE43" s="116">
        <f t="shared" si="16"/>
        <v>2.4</v>
      </c>
      <c r="AF43" s="117" t="str">
        <f t="shared" si="12"/>
        <v>PN 10</v>
      </c>
      <c r="AG43" s="87"/>
    </row>
    <row r="44" spans="1:33" x14ac:dyDescent="0.25">
      <c r="A44" s="167"/>
      <c r="B44" s="176" t="s">
        <v>69</v>
      </c>
      <c r="C44" s="169">
        <v>9866215.9570000004</v>
      </c>
      <c r="D44" s="169">
        <v>787267.80110000004</v>
      </c>
      <c r="E44" s="170">
        <v>1884.9490000000001</v>
      </c>
      <c r="F44" s="118">
        <v>760</v>
      </c>
      <c r="G44" s="111">
        <f t="shared" si="18"/>
        <v>20</v>
      </c>
      <c r="H44" s="170">
        <v>1884.9490000000001</v>
      </c>
      <c r="I44" s="112">
        <f t="shared" si="13"/>
        <v>8.7962963402777781E-4</v>
      </c>
      <c r="J44" s="112">
        <f t="shared" si="20"/>
        <v>3.5200000000000002E-2</v>
      </c>
      <c r="K44" s="112">
        <f t="shared" si="21"/>
        <v>9.7264640000000011E-4</v>
      </c>
      <c r="L44" s="112">
        <f t="shared" si="28"/>
        <v>0.90436733640074929</v>
      </c>
      <c r="M44" s="112">
        <v>150</v>
      </c>
      <c r="N44" s="112">
        <f t="shared" si="22"/>
        <v>0.5266122187745691</v>
      </c>
      <c r="O44" s="112">
        <f t="shared" si="27"/>
        <v>4.1686048886268402E-2</v>
      </c>
      <c r="P44" s="140">
        <f t="shared" si="10"/>
        <v>1888.1869999999999</v>
      </c>
      <c r="Q44" s="113">
        <f t="shared" si="23"/>
        <v>1888.1869999999999</v>
      </c>
      <c r="R44" s="113">
        <f t="shared" si="24"/>
        <v>1888.1453139511136</v>
      </c>
      <c r="S44" s="114">
        <f t="shared" si="11"/>
        <v>-4.9999999999954525E-3</v>
      </c>
      <c r="T44" s="113">
        <f t="shared" si="25"/>
        <v>1883.9490000000001</v>
      </c>
      <c r="U44" s="113">
        <f>1</f>
        <v>1</v>
      </c>
      <c r="V44" s="113">
        <f t="shared" si="8"/>
        <v>4.1963139511135523</v>
      </c>
      <c r="W44" s="112">
        <f t="shared" si="19"/>
        <v>4.237999999999829</v>
      </c>
      <c r="X44" s="110"/>
      <c r="Y44" s="110"/>
      <c r="Z44" s="115"/>
      <c r="AA44" s="115"/>
      <c r="AB44" s="171"/>
      <c r="AC44" s="116">
        <f t="shared" si="14"/>
        <v>40</v>
      </c>
      <c r="AD44" s="116">
        <f t="shared" si="26"/>
        <v>35.200000000000003</v>
      </c>
      <c r="AE44" s="116">
        <f t="shared" si="16"/>
        <v>2.4</v>
      </c>
      <c r="AF44" s="117" t="str">
        <f t="shared" si="12"/>
        <v>PN 10</v>
      </c>
      <c r="AG44" s="87"/>
    </row>
    <row r="45" spans="1:33" x14ac:dyDescent="0.25">
      <c r="A45" s="167"/>
      <c r="B45" s="168" t="s">
        <v>70</v>
      </c>
      <c r="C45" s="169">
        <v>9866198.2204</v>
      </c>
      <c r="D45" s="169">
        <v>787277.04299999995</v>
      </c>
      <c r="E45" s="170">
        <v>1884.8530000000001</v>
      </c>
      <c r="F45" s="118">
        <v>780</v>
      </c>
      <c r="G45" s="111">
        <f t="shared" si="18"/>
        <v>20</v>
      </c>
      <c r="H45" s="170">
        <v>1884.8530000000001</v>
      </c>
      <c r="I45" s="112">
        <f t="shared" si="13"/>
        <v>8.7962963402777781E-4</v>
      </c>
      <c r="J45" s="112">
        <f t="shared" si="20"/>
        <v>3.5200000000000002E-2</v>
      </c>
      <c r="K45" s="112">
        <f t="shared" si="21"/>
        <v>9.7264640000000011E-4</v>
      </c>
      <c r="L45" s="112">
        <f t="shared" si="28"/>
        <v>0.90436733640074929</v>
      </c>
      <c r="M45" s="112">
        <v>150</v>
      </c>
      <c r="N45" s="112">
        <f t="shared" si="22"/>
        <v>0.5266122187745691</v>
      </c>
      <c r="O45" s="112">
        <f t="shared" si="27"/>
        <v>4.1686048886268402E-2</v>
      </c>
      <c r="P45" s="140">
        <f t="shared" si="10"/>
        <v>1888.1869999999999</v>
      </c>
      <c r="Q45" s="113">
        <f t="shared" si="23"/>
        <v>1888.1869999999999</v>
      </c>
      <c r="R45" s="113">
        <f t="shared" si="24"/>
        <v>1888.1453139511136</v>
      </c>
      <c r="S45" s="114">
        <f t="shared" si="11"/>
        <v>-4.8000000000001817E-3</v>
      </c>
      <c r="T45" s="113">
        <f t="shared" si="25"/>
        <v>1883.8530000000001</v>
      </c>
      <c r="U45" s="113">
        <f>1</f>
        <v>1</v>
      </c>
      <c r="V45" s="113">
        <f t="shared" si="8"/>
        <v>4.292313951113556</v>
      </c>
      <c r="W45" s="112">
        <f t="shared" si="19"/>
        <v>4.3339999999998327</v>
      </c>
      <c r="X45" s="110"/>
      <c r="Y45" s="110"/>
      <c r="Z45" s="115"/>
      <c r="AA45" s="115"/>
      <c r="AB45" s="171"/>
      <c r="AC45" s="116">
        <f t="shared" si="14"/>
        <v>40</v>
      </c>
      <c r="AD45" s="116">
        <f t="shared" si="26"/>
        <v>35.200000000000003</v>
      </c>
      <c r="AE45" s="116">
        <f t="shared" si="16"/>
        <v>2.4</v>
      </c>
      <c r="AF45" s="117" t="str">
        <f t="shared" si="12"/>
        <v>PN 10</v>
      </c>
      <c r="AG45" s="87"/>
    </row>
    <row r="46" spans="1:33" x14ac:dyDescent="0.25">
      <c r="A46" s="167"/>
      <c r="B46" s="176" t="s">
        <v>71</v>
      </c>
      <c r="C46" s="169">
        <v>9866179.9396000002</v>
      </c>
      <c r="D46" s="169">
        <v>787285.13540000003</v>
      </c>
      <c r="E46" s="170">
        <v>1884.7750000000001</v>
      </c>
      <c r="F46" s="118">
        <v>800</v>
      </c>
      <c r="G46" s="111">
        <f t="shared" si="18"/>
        <v>20</v>
      </c>
      <c r="H46" s="170">
        <v>1884.7750000000001</v>
      </c>
      <c r="I46" s="112">
        <f t="shared" si="13"/>
        <v>8.7962963402777781E-4</v>
      </c>
      <c r="J46" s="147">
        <f t="shared" si="20"/>
        <v>3.5200000000000002E-2</v>
      </c>
      <c r="K46" s="147">
        <f t="shared" si="21"/>
        <v>9.7264640000000011E-4</v>
      </c>
      <c r="L46" s="147">
        <f t="shared" si="28"/>
        <v>0.90436733640074929</v>
      </c>
      <c r="M46" s="147">
        <v>150</v>
      </c>
      <c r="N46" s="147">
        <f t="shared" si="22"/>
        <v>0.5266122187745691</v>
      </c>
      <c r="O46" s="147">
        <f t="shared" si="27"/>
        <v>4.1686048886268402E-2</v>
      </c>
      <c r="P46" s="140">
        <f t="shared" si="10"/>
        <v>1888.1869999999999</v>
      </c>
      <c r="Q46" s="148">
        <f t="shared" si="23"/>
        <v>1888.1869999999999</v>
      </c>
      <c r="R46" s="148">
        <f t="shared" si="24"/>
        <v>1888.1453139511136</v>
      </c>
      <c r="S46" s="114">
        <f t="shared" si="11"/>
        <v>-3.8999999999987265E-3</v>
      </c>
      <c r="T46" s="148">
        <f t="shared" si="25"/>
        <v>1883.7750000000001</v>
      </c>
      <c r="U46" s="148">
        <f>1</f>
        <v>1</v>
      </c>
      <c r="V46" s="113">
        <f t="shared" si="8"/>
        <v>4.3703139511135305</v>
      </c>
      <c r="W46" s="147">
        <f t="shared" si="19"/>
        <v>4.4119999999998072</v>
      </c>
      <c r="X46" s="150"/>
      <c r="Y46" s="150"/>
      <c r="Z46" s="151"/>
      <c r="AA46" s="151"/>
      <c r="AB46" s="175"/>
      <c r="AC46" s="116">
        <f t="shared" si="14"/>
        <v>40</v>
      </c>
      <c r="AD46" s="153">
        <f t="shared" si="26"/>
        <v>35.200000000000003</v>
      </c>
      <c r="AE46" s="116">
        <f t="shared" si="16"/>
        <v>2.4</v>
      </c>
      <c r="AF46" s="117" t="str">
        <f t="shared" si="12"/>
        <v>PN 10</v>
      </c>
      <c r="AG46" s="87"/>
    </row>
    <row r="47" spans="1:33" x14ac:dyDescent="0.25">
      <c r="A47" s="172"/>
      <c r="B47" s="168" t="s">
        <v>72</v>
      </c>
      <c r="C47" s="173">
        <v>9866161.5449999999</v>
      </c>
      <c r="D47" s="169">
        <v>787292.98659999995</v>
      </c>
      <c r="E47" s="170">
        <v>1884.701</v>
      </c>
      <c r="F47" s="118">
        <v>820</v>
      </c>
      <c r="G47" s="111">
        <f t="shared" si="18"/>
        <v>20</v>
      </c>
      <c r="H47" s="170">
        <v>1884.701</v>
      </c>
      <c r="I47" s="112">
        <f t="shared" si="13"/>
        <v>8.7962963402777781E-4</v>
      </c>
      <c r="J47" s="147">
        <f t="shared" si="20"/>
        <v>3.5200000000000002E-2</v>
      </c>
      <c r="K47" s="147">
        <f t="shared" si="21"/>
        <v>9.7264640000000011E-4</v>
      </c>
      <c r="L47" s="147">
        <f t="shared" si="28"/>
        <v>0.90436733640074929</v>
      </c>
      <c r="M47" s="147">
        <v>150</v>
      </c>
      <c r="N47" s="147">
        <f t="shared" si="22"/>
        <v>0.5266122187745691</v>
      </c>
      <c r="O47" s="147">
        <f t="shared" si="27"/>
        <v>4.1686048886268402E-2</v>
      </c>
      <c r="P47" s="140">
        <f t="shared" si="10"/>
        <v>1888.1869999999999</v>
      </c>
      <c r="Q47" s="148">
        <f t="shared" si="23"/>
        <v>1888.1869999999999</v>
      </c>
      <c r="R47" s="148">
        <f t="shared" si="24"/>
        <v>1888.1453139511136</v>
      </c>
      <c r="S47" s="114">
        <f t="shared" si="11"/>
        <v>-3.7000000000034562E-3</v>
      </c>
      <c r="T47" s="148">
        <f t="shared" si="25"/>
        <v>1883.701</v>
      </c>
      <c r="U47" s="148">
        <f>1</f>
        <v>1</v>
      </c>
      <c r="V47" s="113">
        <f t="shared" si="8"/>
        <v>4.4443139511135996</v>
      </c>
      <c r="W47" s="147">
        <f t="shared" si="19"/>
        <v>4.4859999999998763</v>
      </c>
      <c r="X47" s="150"/>
      <c r="Y47" s="150"/>
      <c r="Z47" s="151"/>
      <c r="AA47" s="151"/>
      <c r="AB47" s="175"/>
      <c r="AC47" s="116">
        <f t="shared" si="14"/>
        <v>40</v>
      </c>
      <c r="AD47" s="153">
        <f t="shared" si="26"/>
        <v>35.200000000000003</v>
      </c>
      <c r="AE47" s="116">
        <f t="shared" si="16"/>
        <v>2.4</v>
      </c>
      <c r="AF47" s="117" t="str">
        <f t="shared" si="12"/>
        <v>PN 10</v>
      </c>
      <c r="AG47" s="87"/>
    </row>
    <row r="48" spans="1:33" s="119" customFormat="1" x14ac:dyDescent="0.25">
      <c r="A48" s="172"/>
      <c r="B48" s="176" t="s">
        <v>73</v>
      </c>
      <c r="C48" s="173">
        <v>9866143.2519000005</v>
      </c>
      <c r="D48" s="169">
        <v>787301.07079999999</v>
      </c>
      <c r="E48" s="170">
        <v>1884.5989999999999</v>
      </c>
      <c r="F48" s="118">
        <v>840</v>
      </c>
      <c r="G48" s="111">
        <f t="shared" si="18"/>
        <v>20</v>
      </c>
      <c r="H48" s="170">
        <v>1884.5989999999999</v>
      </c>
      <c r="I48" s="112">
        <f t="shared" si="13"/>
        <v>8.7962963402777781E-4</v>
      </c>
      <c r="J48" s="147">
        <f t="shared" si="20"/>
        <v>3.5200000000000002E-2</v>
      </c>
      <c r="K48" s="147">
        <f t="shared" si="21"/>
        <v>9.7264640000000011E-4</v>
      </c>
      <c r="L48" s="147">
        <f t="shared" si="28"/>
        <v>0.90436733640074929</v>
      </c>
      <c r="M48" s="147">
        <v>150</v>
      </c>
      <c r="N48" s="147">
        <f t="shared" si="22"/>
        <v>0.5266122187745691</v>
      </c>
      <c r="O48" s="147">
        <f t="shared" si="27"/>
        <v>4.1686048886268402E-2</v>
      </c>
      <c r="P48" s="140">
        <f t="shared" si="10"/>
        <v>1888.1869999999999</v>
      </c>
      <c r="Q48" s="148">
        <f t="shared" si="23"/>
        <v>1888.1869999999999</v>
      </c>
      <c r="R48" s="148">
        <f t="shared" si="24"/>
        <v>1888.1453139511136</v>
      </c>
      <c r="S48" s="114">
        <f t="shared" si="11"/>
        <v>-5.1000000000044569E-3</v>
      </c>
      <c r="T48" s="148">
        <f t="shared" si="25"/>
        <v>1883.5989999999999</v>
      </c>
      <c r="U48" s="148">
        <f>1</f>
        <v>1</v>
      </c>
      <c r="V48" s="113">
        <f t="shared" si="8"/>
        <v>4.5463139511136887</v>
      </c>
      <c r="W48" s="147">
        <f t="shared" si="19"/>
        <v>4.5879999999999654</v>
      </c>
      <c r="X48" s="150"/>
      <c r="Y48" s="150"/>
      <c r="Z48" s="151"/>
      <c r="AA48" s="151"/>
      <c r="AB48" s="175"/>
      <c r="AC48" s="116">
        <f t="shared" si="14"/>
        <v>40</v>
      </c>
      <c r="AD48" s="153">
        <f t="shared" si="26"/>
        <v>35.200000000000003</v>
      </c>
      <c r="AE48" s="116">
        <f t="shared" si="16"/>
        <v>2.4</v>
      </c>
      <c r="AF48" s="117" t="str">
        <f t="shared" si="12"/>
        <v>PN 10</v>
      </c>
      <c r="AG48" s="87"/>
    </row>
    <row r="49" spans="1:33" x14ac:dyDescent="0.25">
      <c r="A49" s="172"/>
      <c r="B49" s="168" t="s">
        <v>74</v>
      </c>
      <c r="C49" s="173">
        <v>9866124.9637000002</v>
      </c>
      <c r="D49" s="169">
        <v>787309.16630000004</v>
      </c>
      <c r="E49" s="170">
        <v>1884.4939999999999</v>
      </c>
      <c r="F49" s="118">
        <v>860</v>
      </c>
      <c r="G49" s="111">
        <f t="shared" si="18"/>
        <v>20</v>
      </c>
      <c r="H49" s="170">
        <v>1884.4939999999999</v>
      </c>
      <c r="I49" s="112">
        <f t="shared" si="13"/>
        <v>8.7962963402777781E-4</v>
      </c>
      <c r="J49" s="147">
        <f t="shared" si="20"/>
        <v>3.5200000000000002E-2</v>
      </c>
      <c r="K49" s="147">
        <f t="shared" si="21"/>
        <v>9.7264640000000011E-4</v>
      </c>
      <c r="L49" s="147">
        <f t="shared" si="28"/>
        <v>0.90436733640074929</v>
      </c>
      <c r="M49" s="147">
        <v>150</v>
      </c>
      <c r="N49" s="147">
        <f t="shared" si="22"/>
        <v>0.5266122187745691</v>
      </c>
      <c r="O49" s="147">
        <f t="shared" si="27"/>
        <v>4.1686048886268402E-2</v>
      </c>
      <c r="P49" s="140">
        <f t="shared" si="10"/>
        <v>1888.1869999999999</v>
      </c>
      <c r="Q49" s="148">
        <f t="shared" si="23"/>
        <v>1888.1869999999999</v>
      </c>
      <c r="R49" s="148">
        <f t="shared" si="24"/>
        <v>1888.1453139511136</v>
      </c>
      <c r="S49" s="114">
        <f t="shared" si="11"/>
        <v>-5.2500000000009093E-3</v>
      </c>
      <c r="T49" s="148">
        <f t="shared" si="25"/>
        <v>1883.4939999999999</v>
      </c>
      <c r="U49" s="148">
        <f>1</f>
        <v>1</v>
      </c>
      <c r="V49" s="113">
        <f t="shared" si="8"/>
        <v>4.6513139511137069</v>
      </c>
      <c r="W49" s="147">
        <f t="shared" si="19"/>
        <v>4.6929999999999836</v>
      </c>
      <c r="X49" s="150"/>
      <c r="Y49" s="150"/>
      <c r="Z49" s="151"/>
      <c r="AA49" s="151"/>
      <c r="AB49" s="175"/>
      <c r="AC49" s="116">
        <f t="shared" si="14"/>
        <v>40</v>
      </c>
      <c r="AD49" s="153">
        <f t="shared" si="26"/>
        <v>35.200000000000003</v>
      </c>
      <c r="AE49" s="116">
        <f t="shared" si="16"/>
        <v>2.4</v>
      </c>
      <c r="AF49" s="117" t="str">
        <f t="shared" si="12"/>
        <v>PN 10</v>
      </c>
      <c r="AG49" s="87"/>
    </row>
    <row r="50" spans="1:33" x14ac:dyDescent="0.25">
      <c r="A50" s="172"/>
      <c r="B50" s="176" t="s">
        <v>75</v>
      </c>
      <c r="C50" s="173">
        <v>9866106.5344999991</v>
      </c>
      <c r="D50" s="169">
        <v>787316.93559999997</v>
      </c>
      <c r="E50" s="170">
        <v>1884.413</v>
      </c>
      <c r="F50" s="118">
        <v>880</v>
      </c>
      <c r="G50" s="111">
        <f t="shared" si="18"/>
        <v>20</v>
      </c>
      <c r="H50" s="170">
        <v>1884.413</v>
      </c>
      <c r="I50" s="112">
        <f t="shared" si="13"/>
        <v>8.7962963402777781E-4</v>
      </c>
      <c r="J50" s="147">
        <f t="shared" si="20"/>
        <v>3.5200000000000002E-2</v>
      </c>
      <c r="K50" s="147">
        <f t="shared" si="21"/>
        <v>9.7264640000000011E-4</v>
      </c>
      <c r="L50" s="147">
        <f t="shared" si="28"/>
        <v>0.90436733640074929</v>
      </c>
      <c r="M50" s="147">
        <v>150</v>
      </c>
      <c r="N50" s="147">
        <f t="shared" si="22"/>
        <v>0.5266122187745691</v>
      </c>
      <c r="O50" s="147">
        <f t="shared" si="27"/>
        <v>4.1686048886268402E-2</v>
      </c>
      <c r="P50" s="140">
        <f t="shared" si="10"/>
        <v>1888.1869999999999</v>
      </c>
      <c r="Q50" s="148">
        <f t="shared" si="23"/>
        <v>1888.1869999999999</v>
      </c>
      <c r="R50" s="148">
        <f t="shared" si="24"/>
        <v>1888.1453139511136</v>
      </c>
      <c r="S50" s="114">
        <f t="shared" si="11"/>
        <v>-4.0499999999951799E-3</v>
      </c>
      <c r="T50" s="148">
        <f t="shared" si="25"/>
        <v>1883.413</v>
      </c>
      <c r="U50" s="148">
        <f>1</f>
        <v>1</v>
      </c>
      <c r="V50" s="113">
        <f t="shared" si="8"/>
        <v>4.7323139511136105</v>
      </c>
      <c r="W50" s="147">
        <f t="shared" si="19"/>
        <v>4.7739999999998872</v>
      </c>
      <c r="X50" s="150"/>
      <c r="Y50" s="150"/>
      <c r="Z50" s="151"/>
      <c r="AA50" s="151"/>
      <c r="AB50" s="175"/>
      <c r="AC50" s="116">
        <f t="shared" si="14"/>
        <v>40</v>
      </c>
      <c r="AD50" s="153">
        <f t="shared" si="26"/>
        <v>35.200000000000003</v>
      </c>
      <c r="AE50" s="116">
        <f t="shared" si="16"/>
        <v>2.4</v>
      </c>
      <c r="AF50" s="117" t="str">
        <f t="shared" si="12"/>
        <v>PN 10</v>
      </c>
      <c r="AG50" s="87"/>
    </row>
    <row r="51" spans="1:33" x14ac:dyDescent="0.25">
      <c r="A51" s="172"/>
      <c r="B51" s="168" t="s">
        <v>76</v>
      </c>
      <c r="C51" s="173">
        <v>9866088.2155000009</v>
      </c>
      <c r="D51" s="169">
        <v>787324.95449999999</v>
      </c>
      <c r="E51" s="170">
        <v>1884.329</v>
      </c>
      <c r="F51" s="118">
        <v>900</v>
      </c>
      <c r="G51" s="111">
        <f t="shared" si="18"/>
        <v>20</v>
      </c>
      <c r="H51" s="170">
        <v>1884.329</v>
      </c>
      <c r="I51" s="112">
        <f t="shared" si="13"/>
        <v>8.7962963402777781E-4</v>
      </c>
      <c r="J51" s="147">
        <f t="shared" si="20"/>
        <v>3.5200000000000002E-2</v>
      </c>
      <c r="K51" s="147">
        <f t="shared" si="21"/>
        <v>9.7264640000000011E-4</v>
      </c>
      <c r="L51" s="147">
        <f t="shared" si="28"/>
        <v>0.90436733640074929</v>
      </c>
      <c r="M51" s="147">
        <v>150</v>
      </c>
      <c r="N51" s="147">
        <f t="shared" si="22"/>
        <v>0.5266122187745691</v>
      </c>
      <c r="O51" s="147">
        <f t="shared" si="27"/>
        <v>4.1686048886268402E-2</v>
      </c>
      <c r="P51" s="140">
        <f t="shared" si="10"/>
        <v>1888.1869999999999</v>
      </c>
      <c r="Q51" s="148">
        <f t="shared" si="23"/>
        <v>1888.1869999999999</v>
      </c>
      <c r="R51" s="148">
        <f t="shared" si="24"/>
        <v>1888.1453139511136</v>
      </c>
      <c r="S51" s="114">
        <f t="shared" si="11"/>
        <v>-4.2000000000030017E-3</v>
      </c>
      <c r="T51" s="148">
        <f t="shared" si="25"/>
        <v>1883.329</v>
      </c>
      <c r="U51" s="148">
        <f>1</f>
        <v>1</v>
      </c>
      <c r="V51" s="113">
        <f t="shared" si="8"/>
        <v>4.8163139511136706</v>
      </c>
      <c r="W51" s="147">
        <f t="shared" si="19"/>
        <v>4.8579999999999472</v>
      </c>
      <c r="X51" s="150"/>
      <c r="Y51" s="150"/>
      <c r="Z51" s="151"/>
      <c r="AA51" s="151"/>
      <c r="AB51" s="175"/>
      <c r="AC51" s="116">
        <f t="shared" si="14"/>
        <v>40</v>
      </c>
      <c r="AD51" s="153">
        <f t="shared" si="26"/>
        <v>35.200000000000003</v>
      </c>
      <c r="AE51" s="116">
        <f t="shared" si="16"/>
        <v>2.4</v>
      </c>
      <c r="AF51" s="117" t="str">
        <f t="shared" si="12"/>
        <v>PN 10</v>
      </c>
      <c r="AG51" s="87"/>
    </row>
    <row r="52" spans="1:33" x14ac:dyDescent="0.25">
      <c r="A52" s="172"/>
      <c r="B52" s="176" t="s">
        <v>77</v>
      </c>
      <c r="C52" s="173">
        <v>9866070.0665000007</v>
      </c>
      <c r="D52" s="169">
        <v>787333.35759999999</v>
      </c>
      <c r="E52" s="170">
        <v>1884.241</v>
      </c>
      <c r="F52" s="118">
        <v>920</v>
      </c>
      <c r="G52" s="111">
        <f t="shared" si="18"/>
        <v>20</v>
      </c>
      <c r="H52" s="170">
        <v>1884.241</v>
      </c>
      <c r="I52" s="112">
        <f t="shared" si="13"/>
        <v>8.7962963402777781E-4</v>
      </c>
      <c r="J52" s="147">
        <f t="shared" si="20"/>
        <v>3.5200000000000002E-2</v>
      </c>
      <c r="K52" s="147">
        <f t="shared" si="21"/>
        <v>9.7264640000000011E-4</v>
      </c>
      <c r="L52" s="147">
        <f t="shared" si="28"/>
        <v>0.90436733640074929</v>
      </c>
      <c r="M52" s="147">
        <v>150</v>
      </c>
      <c r="N52" s="147">
        <f t="shared" si="22"/>
        <v>0.5266122187745691</v>
      </c>
      <c r="O52" s="147">
        <f t="shared" si="27"/>
        <v>4.1686048886268402E-2</v>
      </c>
      <c r="P52" s="140">
        <f t="shared" si="10"/>
        <v>1888.1869999999999</v>
      </c>
      <c r="Q52" s="148">
        <f t="shared" si="23"/>
        <v>1888.1869999999999</v>
      </c>
      <c r="R52" s="148">
        <f t="shared" si="24"/>
        <v>1888.1453139511136</v>
      </c>
      <c r="S52" s="114">
        <f t="shared" si="11"/>
        <v>-4.3999999999982716E-3</v>
      </c>
      <c r="T52" s="148">
        <f t="shared" si="25"/>
        <v>1883.241</v>
      </c>
      <c r="U52" s="148">
        <f>1</f>
        <v>1</v>
      </c>
      <c r="V52" s="113">
        <f t="shared" si="8"/>
        <v>4.904313951113636</v>
      </c>
      <c r="W52" s="147">
        <f t="shared" si="19"/>
        <v>4.9459999999999127</v>
      </c>
      <c r="X52" s="150"/>
      <c r="Y52" s="150"/>
      <c r="Z52" s="151"/>
      <c r="AA52" s="151"/>
      <c r="AB52" s="175"/>
      <c r="AC52" s="116">
        <f t="shared" si="14"/>
        <v>40</v>
      </c>
      <c r="AD52" s="153">
        <f t="shared" si="26"/>
        <v>35.200000000000003</v>
      </c>
      <c r="AE52" s="116">
        <f t="shared" si="16"/>
        <v>2.4</v>
      </c>
      <c r="AF52" s="117" t="str">
        <f t="shared" si="12"/>
        <v>PN 10</v>
      </c>
      <c r="AG52" s="87"/>
    </row>
    <row r="53" spans="1:33" x14ac:dyDescent="0.25">
      <c r="A53" s="172"/>
      <c r="B53" s="168" t="s">
        <v>78</v>
      </c>
      <c r="C53" s="173">
        <v>9866051.8717</v>
      </c>
      <c r="D53" s="169">
        <v>787341.66079999995</v>
      </c>
      <c r="E53" s="170">
        <v>1884.162</v>
      </c>
      <c r="F53" s="118">
        <v>940</v>
      </c>
      <c r="G53" s="111">
        <f t="shared" si="18"/>
        <v>20</v>
      </c>
      <c r="H53" s="170">
        <v>1884.162</v>
      </c>
      <c r="I53" s="112">
        <f t="shared" si="13"/>
        <v>8.7962963402777781E-4</v>
      </c>
      <c r="J53" s="147">
        <f t="shared" si="20"/>
        <v>3.5200000000000002E-2</v>
      </c>
      <c r="K53" s="147">
        <f t="shared" si="21"/>
        <v>9.7264640000000011E-4</v>
      </c>
      <c r="L53" s="147">
        <f t="shared" si="28"/>
        <v>0.90436733640074929</v>
      </c>
      <c r="M53" s="147">
        <v>150</v>
      </c>
      <c r="N53" s="147">
        <f t="shared" si="22"/>
        <v>0.5266122187745691</v>
      </c>
      <c r="O53" s="147">
        <f t="shared" si="27"/>
        <v>4.1686048886268402E-2</v>
      </c>
      <c r="P53" s="140">
        <f t="shared" si="10"/>
        <v>1888.1869999999999</v>
      </c>
      <c r="Q53" s="148">
        <f t="shared" si="23"/>
        <v>1888.1869999999999</v>
      </c>
      <c r="R53" s="148">
        <f t="shared" si="24"/>
        <v>1888.1453139511136</v>
      </c>
      <c r="S53" s="114">
        <f t="shared" si="11"/>
        <v>-3.949999999997544E-3</v>
      </c>
      <c r="T53" s="148">
        <f t="shared" si="25"/>
        <v>1883.162</v>
      </c>
      <c r="U53" s="148">
        <f>1</f>
        <v>1</v>
      </c>
      <c r="V53" s="113">
        <f t="shared" si="8"/>
        <v>4.9833139511135869</v>
      </c>
      <c r="W53" s="147">
        <f t="shared" si="19"/>
        <v>5.0249999999998636</v>
      </c>
      <c r="X53" s="150"/>
      <c r="Y53" s="150"/>
      <c r="Z53" s="151"/>
      <c r="AA53" s="151"/>
      <c r="AB53" s="175"/>
      <c r="AC53" s="116">
        <f t="shared" si="14"/>
        <v>40</v>
      </c>
      <c r="AD53" s="153">
        <f t="shared" si="26"/>
        <v>35.200000000000003</v>
      </c>
      <c r="AE53" s="116">
        <f t="shared" si="16"/>
        <v>2.4</v>
      </c>
      <c r="AF53" s="117" t="str">
        <f t="shared" si="12"/>
        <v>PN 10</v>
      </c>
      <c r="AG53" s="87"/>
    </row>
    <row r="54" spans="1:33" x14ac:dyDescent="0.25">
      <c r="A54" s="172"/>
      <c r="B54" s="176" t="s">
        <v>79</v>
      </c>
      <c r="C54" s="173">
        <v>9866033.6516999993</v>
      </c>
      <c r="D54" s="169">
        <v>787349.90899999999</v>
      </c>
      <c r="E54" s="170">
        <v>1884.0550000000001</v>
      </c>
      <c r="F54" s="118">
        <v>960</v>
      </c>
      <c r="G54" s="111">
        <f t="shared" si="18"/>
        <v>20</v>
      </c>
      <c r="H54" s="170">
        <v>1884.0550000000001</v>
      </c>
      <c r="I54" s="112">
        <f t="shared" si="13"/>
        <v>8.7962963402777781E-4</v>
      </c>
      <c r="J54" s="147">
        <f t="shared" si="20"/>
        <v>3.5200000000000002E-2</v>
      </c>
      <c r="K54" s="147">
        <f t="shared" si="21"/>
        <v>9.7264640000000011E-4</v>
      </c>
      <c r="L54" s="147">
        <f t="shared" si="28"/>
        <v>0.90436733640074929</v>
      </c>
      <c r="M54" s="147">
        <v>150</v>
      </c>
      <c r="N54" s="147">
        <f t="shared" si="22"/>
        <v>0.5266122187745691</v>
      </c>
      <c r="O54" s="147">
        <f t="shared" si="27"/>
        <v>4.1686048886268402E-2</v>
      </c>
      <c r="P54" s="140">
        <f t="shared" si="10"/>
        <v>1888.1869999999999</v>
      </c>
      <c r="Q54" s="148">
        <f t="shared" si="23"/>
        <v>1888.1869999999999</v>
      </c>
      <c r="R54" s="148">
        <f t="shared" si="24"/>
        <v>1888.1453139511136</v>
      </c>
      <c r="S54" s="114">
        <f t="shared" si="11"/>
        <v>-5.3499999999985452E-3</v>
      </c>
      <c r="T54" s="148">
        <f t="shared" si="25"/>
        <v>1883.0550000000001</v>
      </c>
      <c r="U54" s="148">
        <f>1</f>
        <v>1</v>
      </c>
      <c r="V54" s="113">
        <f t="shared" si="8"/>
        <v>5.0903139511135578</v>
      </c>
      <c r="W54" s="147">
        <f t="shared" si="19"/>
        <v>5.1319999999998345</v>
      </c>
      <c r="X54" s="150"/>
      <c r="Y54" s="150"/>
      <c r="Z54" s="151"/>
      <c r="AA54" s="151"/>
      <c r="AB54" s="175"/>
      <c r="AC54" s="116">
        <f t="shared" si="14"/>
        <v>40</v>
      </c>
      <c r="AD54" s="153">
        <f t="shared" si="26"/>
        <v>35.200000000000003</v>
      </c>
      <c r="AE54" s="116">
        <f t="shared" si="16"/>
        <v>2.4</v>
      </c>
      <c r="AF54" s="117" t="str">
        <f t="shared" si="12"/>
        <v>PN 10</v>
      </c>
      <c r="AG54" s="87"/>
    </row>
    <row r="55" spans="1:33" s="120" customFormat="1" x14ac:dyDescent="0.25">
      <c r="A55" s="172"/>
      <c r="B55" s="168" t="s">
        <v>100</v>
      </c>
      <c r="C55" s="173">
        <v>9866015.2999000009</v>
      </c>
      <c r="D55" s="169">
        <v>787357.85699999996</v>
      </c>
      <c r="E55" s="170">
        <v>1883.9870000000001</v>
      </c>
      <c r="F55" s="118">
        <v>980</v>
      </c>
      <c r="G55" s="111">
        <f t="shared" si="18"/>
        <v>20</v>
      </c>
      <c r="H55" s="170">
        <v>1883.9870000000001</v>
      </c>
      <c r="I55" s="112">
        <f t="shared" si="13"/>
        <v>8.7962963402777781E-4</v>
      </c>
      <c r="J55" s="147">
        <f t="shared" si="20"/>
        <v>3.5200000000000002E-2</v>
      </c>
      <c r="K55" s="147">
        <f t="shared" si="21"/>
        <v>9.7264640000000011E-4</v>
      </c>
      <c r="L55" s="147">
        <f t="shared" si="28"/>
        <v>0.90436733640074929</v>
      </c>
      <c r="M55" s="147">
        <v>150</v>
      </c>
      <c r="N55" s="147">
        <f t="shared" si="22"/>
        <v>0.5266122187745691</v>
      </c>
      <c r="O55" s="147">
        <f t="shared" si="27"/>
        <v>4.1686048886268402E-2</v>
      </c>
      <c r="P55" s="140">
        <f t="shared" si="10"/>
        <v>1888.1869999999999</v>
      </c>
      <c r="Q55" s="148">
        <f t="shared" si="23"/>
        <v>1888.1869999999999</v>
      </c>
      <c r="R55" s="148">
        <f t="shared" si="24"/>
        <v>1888.1453139511136</v>
      </c>
      <c r="S55" s="114">
        <f t="shared" si="11"/>
        <v>-3.3999999999991815E-3</v>
      </c>
      <c r="T55" s="148">
        <f t="shared" si="25"/>
        <v>1882.9870000000001</v>
      </c>
      <c r="U55" s="148">
        <f>1</f>
        <v>1</v>
      </c>
      <c r="V55" s="113">
        <f t="shared" si="8"/>
        <v>5.1583139511135414</v>
      </c>
      <c r="W55" s="147">
        <f t="shared" si="19"/>
        <v>5.1999999999998181</v>
      </c>
      <c r="X55" s="150"/>
      <c r="Y55" s="150"/>
      <c r="Z55" s="151"/>
      <c r="AA55" s="151"/>
      <c r="AB55" s="175"/>
      <c r="AC55" s="116">
        <f t="shared" si="14"/>
        <v>40</v>
      </c>
      <c r="AD55" s="153">
        <f t="shared" si="26"/>
        <v>35.200000000000003</v>
      </c>
      <c r="AE55" s="116">
        <f t="shared" si="16"/>
        <v>2.4</v>
      </c>
      <c r="AF55" s="117" t="str">
        <f t="shared" si="12"/>
        <v>PN 10</v>
      </c>
      <c r="AG55" s="87"/>
    </row>
    <row r="56" spans="1:33" s="158" customFormat="1" ht="15" customHeight="1" x14ac:dyDescent="0.25">
      <c r="A56" s="172"/>
      <c r="B56" s="176" t="s">
        <v>207</v>
      </c>
      <c r="C56" s="173">
        <v>9865996.8987000007</v>
      </c>
      <c r="D56" s="173">
        <v>787365.69240000006</v>
      </c>
      <c r="E56" s="174">
        <v>1883.932</v>
      </c>
      <c r="F56" s="118">
        <v>1000</v>
      </c>
      <c r="G56" s="155">
        <f t="shared" si="18"/>
        <v>20</v>
      </c>
      <c r="H56" s="174">
        <v>1883.932</v>
      </c>
      <c r="I56" s="147">
        <f t="shared" si="13"/>
        <v>8.7962963402777781E-4</v>
      </c>
      <c r="J56" s="147">
        <f t="shared" si="20"/>
        <v>3.5200000000000002E-2</v>
      </c>
      <c r="K56" s="147">
        <f t="shared" si="21"/>
        <v>9.7264640000000011E-4</v>
      </c>
      <c r="L56" s="147">
        <f t="shared" si="28"/>
        <v>0.90436733640074929</v>
      </c>
      <c r="M56" s="147">
        <v>150</v>
      </c>
      <c r="N56" s="147">
        <f t="shared" si="22"/>
        <v>0.5266122187745691</v>
      </c>
      <c r="O56" s="147">
        <f t="shared" si="27"/>
        <v>4.1686048886268402E-2</v>
      </c>
      <c r="P56" s="166">
        <f t="shared" si="10"/>
        <v>1888.1869999999999</v>
      </c>
      <c r="Q56" s="148">
        <f t="shared" si="23"/>
        <v>1888.1869999999999</v>
      </c>
      <c r="R56" s="148">
        <f t="shared" si="24"/>
        <v>1888.1453139511136</v>
      </c>
      <c r="S56" s="149">
        <f t="shared" si="11"/>
        <v>-2.7500000000031831E-3</v>
      </c>
      <c r="T56" s="148">
        <f t="shared" si="25"/>
        <v>1882.932</v>
      </c>
      <c r="U56" s="148">
        <f>1</f>
        <v>1</v>
      </c>
      <c r="V56" s="148">
        <f t="shared" si="8"/>
        <v>5.2133139511136051</v>
      </c>
      <c r="W56" s="147">
        <f t="shared" si="19"/>
        <v>5.2549999999998818</v>
      </c>
      <c r="X56" s="150"/>
      <c r="Y56" s="150"/>
      <c r="Z56" s="151"/>
      <c r="AA56" s="151"/>
      <c r="AB56" s="175"/>
      <c r="AC56" s="116">
        <f t="shared" si="14"/>
        <v>40</v>
      </c>
      <c r="AD56" s="153">
        <f t="shared" si="26"/>
        <v>35.200000000000003</v>
      </c>
      <c r="AE56" s="153">
        <f t="shared" si="16"/>
        <v>2.4</v>
      </c>
      <c r="AF56" s="156" t="str">
        <f t="shared" si="12"/>
        <v>PN 10</v>
      </c>
      <c r="AG56" s="157"/>
    </row>
    <row r="57" spans="1:33" x14ac:dyDescent="0.25">
      <c r="A57" s="172"/>
      <c r="B57" s="168" t="s">
        <v>208</v>
      </c>
      <c r="C57" s="173">
        <v>9865978.4506999999</v>
      </c>
      <c r="D57" s="169">
        <v>787373.41720000003</v>
      </c>
      <c r="E57" s="170">
        <v>1883.838</v>
      </c>
      <c r="F57" s="118">
        <v>1020</v>
      </c>
      <c r="G57" s="111">
        <f t="shared" si="18"/>
        <v>20</v>
      </c>
      <c r="H57" s="170">
        <v>1883.838</v>
      </c>
      <c r="I57" s="112">
        <f t="shared" si="13"/>
        <v>8.7962963402777781E-4</v>
      </c>
      <c r="J57" s="147">
        <f t="shared" si="20"/>
        <v>3.5200000000000002E-2</v>
      </c>
      <c r="K57" s="147">
        <f t="shared" si="21"/>
        <v>9.7264640000000011E-4</v>
      </c>
      <c r="L57" s="147">
        <f t="shared" si="28"/>
        <v>0.90436733640074929</v>
      </c>
      <c r="M57" s="147">
        <v>150</v>
      </c>
      <c r="N57" s="147">
        <f t="shared" si="22"/>
        <v>0.5266122187745691</v>
      </c>
      <c r="O57" s="147">
        <f t="shared" si="27"/>
        <v>4.1686048886268402E-2</v>
      </c>
      <c r="P57" s="140">
        <f t="shared" si="10"/>
        <v>1888.1869999999999</v>
      </c>
      <c r="Q57" s="148">
        <f t="shared" si="23"/>
        <v>1888.1869999999999</v>
      </c>
      <c r="R57" s="148">
        <f t="shared" si="24"/>
        <v>1888.1453139511136</v>
      </c>
      <c r="S57" s="114">
        <f t="shared" si="11"/>
        <v>-4.7000000000025468E-3</v>
      </c>
      <c r="T57" s="148">
        <f t="shared" si="25"/>
        <v>1882.838</v>
      </c>
      <c r="U57" s="148">
        <f>1</f>
        <v>1</v>
      </c>
      <c r="V57" s="113">
        <f t="shared" si="8"/>
        <v>5.307313951113656</v>
      </c>
      <c r="W57" s="147">
        <f t="shared" si="19"/>
        <v>5.3489999999999327</v>
      </c>
      <c r="X57" s="150"/>
      <c r="Y57" s="150"/>
      <c r="Z57" s="151"/>
      <c r="AA57" s="151"/>
      <c r="AB57" s="175"/>
      <c r="AC57" s="116">
        <f t="shared" si="14"/>
        <v>40</v>
      </c>
      <c r="AD57" s="153">
        <f t="shared" si="26"/>
        <v>35.200000000000003</v>
      </c>
      <c r="AE57" s="116">
        <f t="shared" si="16"/>
        <v>2.4</v>
      </c>
      <c r="AF57" s="117" t="s">
        <v>271</v>
      </c>
      <c r="AG57" s="87"/>
    </row>
    <row r="58" spans="1:33" x14ac:dyDescent="0.25">
      <c r="A58" s="172"/>
      <c r="B58" s="176" t="s">
        <v>209</v>
      </c>
      <c r="C58" s="173">
        <v>9865960.0007000007</v>
      </c>
      <c r="D58" s="169">
        <v>787381.13699999999</v>
      </c>
      <c r="E58" s="170">
        <v>1883.741</v>
      </c>
      <c r="F58" s="118">
        <v>1040</v>
      </c>
      <c r="G58" s="111">
        <f t="shared" si="18"/>
        <v>20</v>
      </c>
      <c r="H58" s="170">
        <v>1883.741</v>
      </c>
      <c r="I58" s="112">
        <f t="shared" si="13"/>
        <v>8.7962963402777781E-4</v>
      </c>
      <c r="J58" s="147">
        <f t="shared" si="20"/>
        <v>3.5200000000000002E-2</v>
      </c>
      <c r="K58" s="147">
        <f t="shared" si="21"/>
        <v>9.7264640000000011E-4</v>
      </c>
      <c r="L58" s="147">
        <f t="shared" si="28"/>
        <v>0.90436733640074929</v>
      </c>
      <c r="M58" s="147">
        <v>150</v>
      </c>
      <c r="N58" s="147">
        <f t="shared" si="22"/>
        <v>0.5266122187745691</v>
      </c>
      <c r="O58" s="147">
        <f t="shared" si="27"/>
        <v>4.1686048886268402E-2</v>
      </c>
      <c r="P58" s="140">
        <f t="shared" si="10"/>
        <v>1888.1869999999999</v>
      </c>
      <c r="Q58" s="148">
        <f t="shared" si="23"/>
        <v>1888.1869999999999</v>
      </c>
      <c r="R58" s="148">
        <f t="shared" si="24"/>
        <v>1888.1453139511136</v>
      </c>
      <c r="S58" s="114">
        <f t="shared" si="11"/>
        <v>-4.8499999999989992E-3</v>
      </c>
      <c r="T58" s="148">
        <f t="shared" si="25"/>
        <v>1882.741</v>
      </c>
      <c r="U58" s="148">
        <f>1</f>
        <v>1</v>
      </c>
      <c r="V58" s="113">
        <f t="shared" si="8"/>
        <v>5.404313951113636</v>
      </c>
      <c r="W58" s="147">
        <f t="shared" si="19"/>
        <v>5.4459999999999127</v>
      </c>
      <c r="X58" s="150"/>
      <c r="Y58" s="150"/>
      <c r="Z58" s="151"/>
      <c r="AA58" s="151"/>
      <c r="AB58" s="175"/>
      <c r="AC58" s="116">
        <f t="shared" si="14"/>
        <v>40</v>
      </c>
      <c r="AD58" s="153">
        <f t="shared" si="26"/>
        <v>35.200000000000003</v>
      </c>
      <c r="AE58" s="116">
        <f t="shared" si="16"/>
        <v>2.4</v>
      </c>
      <c r="AF58" s="117" t="str">
        <f t="shared" si="12"/>
        <v>PN 8</v>
      </c>
      <c r="AG58" s="87"/>
    </row>
    <row r="59" spans="1:33" x14ac:dyDescent="0.25">
      <c r="A59" s="172"/>
      <c r="B59" s="168" t="s">
        <v>210</v>
      </c>
      <c r="C59" s="173">
        <v>9865941.5757999998</v>
      </c>
      <c r="D59" s="169">
        <v>787388.9166</v>
      </c>
      <c r="E59" s="170">
        <v>1883.645</v>
      </c>
      <c r="F59" s="118">
        <v>1060</v>
      </c>
      <c r="G59" s="111">
        <f t="shared" si="18"/>
        <v>20</v>
      </c>
      <c r="H59" s="170">
        <v>1883.645</v>
      </c>
      <c r="I59" s="112">
        <f t="shared" si="13"/>
        <v>8.7962963402777781E-4</v>
      </c>
      <c r="J59" s="147">
        <f t="shared" si="20"/>
        <v>3.5200000000000002E-2</v>
      </c>
      <c r="K59" s="147">
        <f t="shared" si="21"/>
        <v>9.7264640000000011E-4</v>
      </c>
      <c r="L59" s="147">
        <f t="shared" si="28"/>
        <v>0.90436733640074929</v>
      </c>
      <c r="M59" s="147">
        <v>150</v>
      </c>
      <c r="N59" s="147">
        <f t="shared" si="22"/>
        <v>0.5266122187745691</v>
      </c>
      <c r="O59" s="147">
        <f t="shared" si="27"/>
        <v>4.1686048886268402E-2</v>
      </c>
      <c r="P59" s="140">
        <f t="shared" si="10"/>
        <v>1888.1869999999999</v>
      </c>
      <c r="Q59" s="148">
        <f t="shared" si="23"/>
        <v>1888.1869999999999</v>
      </c>
      <c r="R59" s="148">
        <f t="shared" si="24"/>
        <v>1888.1453139511136</v>
      </c>
      <c r="S59" s="114">
        <f t="shared" si="11"/>
        <v>-4.8000000000001817E-3</v>
      </c>
      <c r="T59" s="148">
        <f t="shared" si="25"/>
        <v>1882.645</v>
      </c>
      <c r="U59" s="148">
        <f>1</f>
        <v>1</v>
      </c>
      <c r="V59" s="113">
        <f t="shared" si="8"/>
        <v>5.5003139511136396</v>
      </c>
      <c r="W59" s="147">
        <f t="shared" si="19"/>
        <v>5.5419999999999163</v>
      </c>
      <c r="X59" s="150"/>
      <c r="Y59" s="150"/>
      <c r="Z59" s="151"/>
      <c r="AA59" s="151"/>
      <c r="AB59" s="175"/>
      <c r="AC59" s="116">
        <f t="shared" si="14"/>
        <v>40</v>
      </c>
      <c r="AD59" s="153">
        <f t="shared" si="26"/>
        <v>35.200000000000003</v>
      </c>
      <c r="AE59" s="116">
        <f t="shared" si="16"/>
        <v>2.4</v>
      </c>
      <c r="AF59" s="117" t="str">
        <f t="shared" si="12"/>
        <v>PN 8</v>
      </c>
      <c r="AG59" s="87"/>
    </row>
    <row r="60" spans="1:33" x14ac:dyDescent="0.25">
      <c r="A60" s="167"/>
      <c r="B60" s="176" t="s">
        <v>211</v>
      </c>
      <c r="C60" s="169">
        <v>9865923.1619000006</v>
      </c>
      <c r="D60" s="169">
        <v>787396.72230000002</v>
      </c>
      <c r="E60" s="170">
        <v>1883.549</v>
      </c>
      <c r="F60" s="118">
        <v>1080</v>
      </c>
      <c r="G60" s="111">
        <f t="shared" si="18"/>
        <v>20</v>
      </c>
      <c r="H60" s="170">
        <v>1883.549</v>
      </c>
      <c r="I60" s="112">
        <f t="shared" si="13"/>
        <v>8.7962963402777781E-4</v>
      </c>
      <c r="J60" s="112">
        <f t="shared" si="20"/>
        <v>3.5200000000000002E-2</v>
      </c>
      <c r="K60" s="112">
        <f t="shared" si="21"/>
        <v>9.7264640000000011E-4</v>
      </c>
      <c r="L60" s="112">
        <f t="shared" si="28"/>
        <v>0.90436733640074929</v>
      </c>
      <c r="M60" s="112">
        <v>150</v>
      </c>
      <c r="N60" s="112">
        <f t="shared" si="22"/>
        <v>0.5266122187745691</v>
      </c>
      <c r="O60" s="112">
        <f t="shared" si="27"/>
        <v>4.1686048886268402E-2</v>
      </c>
      <c r="P60" s="140">
        <f t="shared" si="10"/>
        <v>1888.1869999999999</v>
      </c>
      <c r="Q60" s="113">
        <f t="shared" si="23"/>
        <v>1888.1869999999999</v>
      </c>
      <c r="R60" s="113">
        <f t="shared" si="24"/>
        <v>1888.1453139511136</v>
      </c>
      <c r="S60" s="114">
        <f t="shared" si="11"/>
        <v>-4.8000000000001817E-3</v>
      </c>
      <c r="T60" s="113">
        <f t="shared" si="25"/>
        <v>1882.549</v>
      </c>
      <c r="U60" s="113">
        <f>1</f>
        <v>1</v>
      </c>
      <c r="V60" s="113">
        <f t="shared" si="8"/>
        <v>5.5963139511136433</v>
      </c>
      <c r="W60" s="112">
        <f t="shared" si="19"/>
        <v>5.63799999999992</v>
      </c>
      <c r="X60" s="110"/>
      <c r="Y60" s="110"/>
      <c r="Z60" s="115"/>
      <c r="AA60" s="115"/>
      <c r="AB60" s="171"/>
      <c r="AC60" s="116">
        <f t="shared" si="14"/>
        <v>40</v>
      </c>
      <c r="AD60" s="116">
        <f t="shared" si="26"/>
        <v>35.200000000000003</v>
      </c>
      <c r="AE60" s="116">
        <f t="shared" si="16"/>
        <v>2.4</v>
      </c>
      <c r="AF60" s="117" t="str">
        <f t="shared" si="12"/>
        <v>PN 8</v>
      </c>
      <c r="AG60" s="87"/>
    </row>
    <row r="61" spans="1:33" x14ac:dyDescent="0.25">
      <c r="A61" s="167"/>
      <c r="B61" s="168" t="s">
        <v>212</v>
      </c>
      <c r="C61" s="169">
        <v>9865904.8333000001</v>
      </c>
      <c r="D61" s="169">
        <v>787404.72420000006</v>
      </c>
      <c r="E61" s="170">
        <v>1883.461</v>
      </c>
      <c r="F61" s="118">
        <v>1100</v>
      </c>
      <c r="G61" s="111">
        <f t="shared" si="18"/>
        <v>20</v>
      </c>
      <c r="H61" s="170">
        <v>1883.461</v>
      </c>
      <c r="I61" s="112">
        <f t="shared" si="13"/>
        <v>8.7962963402777781E-4</v>
      </c>
      <c r="J61" s="112">
        <f t="shared" si="20"/>
        <v>3.5200000000000002E-2</v>
      </c>
      <c r="K61" s="112">
        <f t="shared" si="21"/>
        <v>9.7264640000000011E-4</v>
      </c>
      <c r="L61" s="112">
        <f t="shared" si="28"/>
        <v>0.90436733640074929</v>
      </c>
      <c r="M61" s="112">
        <v>150</v>
      </c>
      <c r="N61" s="112">
        <f t="shared" si="22"/>
        <v>0.5266122187745691</v>
      </c>
      <c r="O61" s="112">
        <f t="shared" si="27"/>
        <v>4.1686048886268402E-2</v>
      </c>
      <c r="P61" s="140">
        <f t="shared" si="10"/>
        <v>1888.1869999999999</v>
      </c>
      <c r="Q61" s="113">
        <f t="shared" si="23"/>
        <v>1888.1869999999999</v>
      </c>
      <c r="R61" s="113">
        <f t="shared" si="24"/>
        <v>1888.1453139511136</v>
      </c>
      <c r="S61" s="114">
        <f t="shared" si="11"/>
        <v>-4.3999999999982716E-3</v>
      </c>
      <c r="T61" s="113">
        <f t="shared" si="25"/>
        <v>1882.461</v>
      </c>
      <c r="U61" s="113">
        <f>1</f>
        <v>1</v>
      </c>
      <c r="V61" s="113">
        <f t="shared" si="8"/>
        <v>5.6843139511136087</v>
      </c>
      <c r="W61" s="112">
        <f t="shared" si="19"/>
        <v>5.7259999999998854</v>
      </c>
      <c r="X61" s="110"/>
      <c r="Y61" s="110"/>
      <c r="Z61" s="115"/>
      <c r="AA61" s="115"/>
      <c r="AB61" s="171"/>
      <c r="AC61" s="116">
        <f t="shared" si="14"/>
        <v>40</v>
      </c>
      <c r="AD61" s="116">
        <f t="shared" si="26"/>
        <v>35.200000000000003</v>
      </c>
      <c r="AE61" s="116">
        <f t="shared" si="16"/>
        <v>2.4</v>
      </c>
      <c r="AF61" s="117" t="str">
        <f t="shared" si="12"/>
        <v>PN 8</v>
      </c>
      <c r="AG61" s="87"/>
    </row>
    <row r="62" spans="1:33" x14ac:dyDescent="0.25">
      <c r="A62" s="167"/>
      <c r="B62" s="176" t="s">
        <v>213</v>
      </c>
      <c r="C62" s="169">
        <v>9865886.5649999995</v>
      </c>
      <c r="D62" s="169">
        <v>787412.86479999998</v>
      </c>
      <c r="E62" s="170">
        <v>1883.3789999999999</v>
      </c>
      <c r="F62" s="118">
        <v>1120</v>
      </c>
      <c r="G62" s="111">
        <f t="shared" si="18"/>
        <v>20</v>
      </c>
      <c r="H62" s="170">
        <v>1883.3789999999999</v>
      </c>
      <c r="I62" s="112">
        <f t="shared" si="13"/>
        <v>8.7962963402777781E-4</v>
      </c>
      <c r="J62" s="112">
        <f t="shared" si="20"/>
        <v>3.5200000000000002E-2</v>
      </c>
      <c r="K62" s="112">
        <f t="shared" si="21"/>
        <v>9.7264640000000011E-4</v>
      </c>
      <c r="L62" s="112">
        <f t="shared" si="28"/>
        <v>0.90436733640074929</v>
      </c>
      <c r="M62" s="112">
        <v>150</v>
      </c>
      <c r="N62" s="112">
        <f t="shared" si="22"/>
        <v>0.5266122187745691</v>
      </c>
      <c r="O62" s="112">
        <f>POWER(L62,2)/(2*9.81)</f>
        <v>4.1686048886268402E-2</v>
      </c>
      <c r="P62" s="140">
        <f t="shared" si="10"/>
        <v>1888.1869999999999</v>
      </c>
      <c r="Q62" s="113">
        <f t="shared" si="23"/>
        <v>1888.1869999999999</v>
      </c>
      <c r="R62" s="113">
        <f t="shared" si="24"/>
        <v>1888.1453139511136</v>
      </c>
      <c r="S62" s="114">
        <f t="shared" si="11"/>
        <v>-4.1000000000053658E-3</v>
      </c>
      <c r="T62" s="113">
        <f t="shared" si="25"/>
        <v>1882.3789999999999</v>
      </c>
      <c r="U62" s="113">
        <f>1</f>
        <v>1</v>
      </c>
      <c r="V62" s="113">
        <f t="shared" si="8"/>
        <v>5.766313951113716</v>
      </c>
      <c r="W62" s="112">
        <f t="shared" si="19"/>
        <v>5.8079999999999927</v>
      </c>
      <c r="X62" s="110"/>
      <c r="Y62" s="110"/>
      <c r="Z62" s="115"/>
      <c r="AA62" s="115"/>
      <c r="AB62" s="171"/>
      <c r="AC62" s="116">
        <f t="shared" si="14"/>
        <v>40</v>
      </c>
      <c r="AD62" s="116">
        <f t="shared" si="26"/>
        <v>35.200000000000003</v>
      </c>
      <c r="AE62" s="116">
        <f t="shared" si="16"/>
        <v>2.4</v>
      </c>
      <c r="AF62" s="117" t="str">
        <f t="shared" si="12"/>
        <v>PN 8</v>
      </c>
      <c r="AG62" s="87"/>
    </row>
    <row r="63" spans="1:33" x14ac:dyDescent="0.25">
      <c r="A63" s="167"/>
      <c r="B63" s="168" t="s">
        <v>214</v>
      </c>
      <c r="C63" s="169">
        <v>9865868.6928000003</v>
      </c>
      <c r="D63" s="169">
        <v>787421.76699999999</v>
      </c>
      <c r="E63" s="170">
        <v>1883.299</v>
      </c>
      <c r="F63" s="118">
        <v>1140</v>
      </c>
      <c r="G63" s="111">
        <f t="shared" si="18"/>
        <v>20</v>
      </c>
      <c r="H63" s="170">
        <v>1883.299</v>
      </c>
      <c r="I63" s="112">
        <f t="shared" si="13"/>
        <v>8.7962963402777781E-4</v>
      </c>
      <c r="J63" s="112">
        <f t="shared" si="20"/>
        <v>3.5200000000000002E-2</v>
      </c>
      <c r="K63" s="112">
        <f t="shared" si="21"/>
        <v>9.7264640000000011E-4</v>
      </c>
      <c r="L63" s="112">
        <f t="shared" si="28"/>
        <v>0.90436733640074929</v>
      </c>
      <c r="M63" s="112">
        <v>150</v>
      </c>
      <c r="N63" s="112">
        <f t="shared" si="22"/>
        <v>0.5266122187745691</v>
      </c>
      <c r="O63" s="112">
        <f>POWER(L63,2)/(2*9.81)</f>
        <v>4.1686048886268402E-2</v>
      </c>
      <c r="P63" s="140">
        <f t="shared" si="10"/>
        <v>1888.1869999999999</v>
      </c>
      <c r="Q63" s="113">
        <f t="shared" si="23"/>
        <v>1888.1869999999999</v>
      </c>
      <c r="R63" s="113">
        <f t="shared" si="24"/>
        <v>1888.1453139511136</v>
      </c>
      <c r="S63" s="114">
        <f t="shared" si="11"/>
        <v>-3.9999999999963624E-3</v>
      </c>
      <c r="T63" s="113">
        <f t="shared" si="25"/>
        <v>1882.299</v>
      </c>
      <c r="U63" s="113">
        <f>1</f>
        <v>1</v>
      </c>
      <c r="V63" s="113">
        <f t="shared" si="8"/>
        <v>5.8463139511136433</v>
      </c>
      <c r="W63" s="112">
        <f t="shared" si="19"/>
        <v>5.88799999999992</v>
      </c>
      <c r="X63" s="110"/>
      <c r="Y63" s="110"/>
      <c r="Z63" s="115"/>
      <c r="AA63" s="115"/>
      <c r="AB63" s="171"/>
      <c r="AC63" s="116">
        <f t="shared" si="14"/>
        <v>40</v>
      </c>
      <c r="AD63" s="116">
        <f t="shared" si="26"/>
        <v>35.200000000000003</v>
      </c>
      <c r="AE63" s="116">
        <f t="shared" si="16"/>
        <v>2.4</v>
      </c>
      <c r="AF63" s="117" t="str">
        <f t="shared" si="12"/>
        <v>PN 8</v>
      </c>
      <c r="AG63" s="87"/>
    </row>
    <row r="64" spans="1:33" x14ac:dyDescent="0.25">
      <c r="A64" s="167"/>
      <c r="B64" s="176" t="s">
        <v>215</v>
      </c>
      <c r="C64" s="169">
        <v>9865851.5767999999</v>
      </c>
      <c r="D64" s="169">
        <v>787432.11309999996</v>
      </c>
      <c r="E64" s="170">
        <v>1883.2239999999999</v>
      </c>
      <c r="F64" s="118">
        <v>1160</v>
      </c>
      <c r="G64" s="111">
        <f t="shared" si="18"/>
        <v>20</v>
      </c>
      <c r="H64" s="170">
        <v>1883.2239999999999</v>
      </c>
      <c r="I64" s="112">
        <f t="shared" si="13"/>
        <v>8.7962963402777781E-4</v>
      </c>
      <c r="J64" s="112">
        <f t="shared" si="20"/>
        <v>3.5200000000000002E-2</v>
      </c>
      <c r="K64" s="112">
        <f t="shared" si="21"/>
        <v>9.7264640000000011E-4</v>
      </c>
      <c r="L64" s="112">
        <f t="shared" si="28"/>
        <v>0.90436733640074929</v>
      </c>
      <c r="M64" s="112">
        <v>150</v>
      </c>
      <c r="N64" s="112">
        <f t="shared" si="22"/>
        <v>0.5266122187745691</v>
      </c>
      <c r="O64" s="112">
        <f>POWER(L64,2)/(2*9.81)</f>
        <v>4.1686048886268402E-2</v>
      </c>
      <c r="P64" s="140">
        <f t="shared" si="10"/>
        <v>1888.1869999999999</v>
      </c>
      <c r="Q64" s="113">
        <f t="shared" si="23"/>
        <v>1888.1869999999999</v>
      </c>
      <c r="R64" s="113">
        <f t="shared" si="24"/>
        <v>1888.1453139511136</v>
      </c>
      <c r="S64" s="114">
        <f t="shared" si="11"/>
        <v>-3.7500000000022737E-3</v>
      </c>
      <c r="T64" s="113">
        <f>H64-U64</f>
        <v>1882.2239999999999</v>
      </c>
      <c r="U64" s="113">
        <f>1</f>
        <v>1</v>
      </c>
      <c r="V64" s="113">
        <f t="shared" si="8"/>
        <v>5.9213139511136887</v>
      </c>
      <c r="W64" s="112">
        <f t="shared" si="19"/>
        <v>5.9629999999999654</v>
      </c>
      <c r="X64" s="110"/>
      <c r="Y64" s="110"/>
      <c r="Z64" s="115"/>
      <c r="AA64" s="115"/>
      <c r="AB64" s="171"/>
      <c r="AC64" s="116">
        <f t="shared" si="14"/>
        <v>40</v>
      </c>
      <c r="AD64" s="116">
        <f t="shared" si="26"/>
        <v>35.200000000000003</v>
      </c>
      <c r="AE64" s="116">
        <f t="shared" si="16"/>
        <v>2.4</v>
      </c>
      <c r="AF64" s="117" t="str">
        <f t="shared" si="12"/>
        <v>PN 8</v>
      </c>
      <c r="AG64" s="87"/>
    </row>
    <row r="65" spans="1:33" x14ac:dyDescent="0.25">
      <c r="A65" s="167"/>
      <c r="B65" s="168" t="s">
        <v>216</v>
      </c>
      <c r="C65" s="169">
        <v>9865836.4100000001</v>
      </c>
      <c r="D65" s="169">
        <v>787444.89370000002</v>
      </c>
      <c r="E65" s="170">
        <v>1883.123</v>
      </c>
      <c r="F65" s="118">
        <v>1180</v>
      </c>
      <c r="G65" s="111">
        <f t="shared" si="18"/>
        <v>20</v>
      </c>
      <c r="H65" s="170">
        <v>1883.123</v>
      </c>
      <c r="I65" s="112">
        <f t="shared" si="13"/>
        <v>8.7962963402777781E-4</v>
      </c>
      <c r="J65" s="112">
        <f t="shared" si="20"/>
        <v>3.5200000000000002E-2</v>
      </c>
      <c r="K65" s="112">
        <f t="shared" si="21"/>
        <v>9.7264640000000011E-4</v>
      </c>
      <c r="L65" s="112">
        <f t="shared" si="28"/>
        <v>0.90436733640074929</v>
      </c>
      <c r="M65" s="112">
        <v>150</v>
      </c>
      <c r="N65" s="112">
        <f t="shared" si="22"/>
        <v>0.5266122187745691</v>
      </c>
      <c r="O65" s="112">
        <f>POWER(L65,2)/(2*9.81)</f>
        <v>4.1686048886268402E-2</v>
      </c>
      <c r="P65" s="140">
        <f t="shared" si="10"/>
        <v>1888.1869999999999</v>
      </c>
      <c r="Q65" s="113">
        <f t="shared" si="23"/>
        <v>1888.1869999999999</v>
      </c>
      <c r="R65" s="113">
        <f t="shared" si="24"/>
        <v>1888.1453139511136</v>
      </c>
      <c r="S65" s="114">
        <f t="shared" si="11"/>
        <v>-5.04999999999427E-3</v>
      </c>
      <c r="T65" s="113">
        <f>H65-U65</f>
        <v>1882.123</v>
      </c>
      <c r="U65" s="113">
        <f>1</f>
        <v>1</v>
      </c>
      <c r="V65" s="113">
        <f t="shared" si="8"/>
        <v>6.0223139511135741</v>
      </c>
      <c r="W65" s="112">
        <f t="shared" si="19"/>
        <v>6.0639999999998508</v>
      </c>
      <c r="X65" s="110"/>
      <c r="Y65" s="110"/>
      <c r="Z65" s="115"/>
      <c r="AA65" s="115"/>
      <c r="AB65" s="171"/>
      <c r="AC65" s="116">
        <f t="shared" si="14"/>
        <v>40</v>
      </c>
      <c r="AD65" s="116">
        <f t="shared" si="26"/>
        <v>35.200000000000003</v>
      </c>
      <c r="AE65" s="116">
        <f t="shared" si="16"/>
        <v>2.4</v>
      </c>
      <c r="AF65" s="117" t="str">
        <f t="shared" si="12"/>
        <v>PN 8</v>
      </c>
      <c r="AG65" s="87"/>
    </row>
    <row r="66" spans="1:33" x14ac:dyDescent="0.25">
      <c r="A66" s="167"/>
      <c r="B66" s="176" t="s">
        <v>217</v>
      </c>
      <c r="C66" s="169">
        <v>9865822.7296999991</v>
      </c>
      <c r="D66" s="169">
        <v>787459.48320000002</v>
      </c>
      <c r="E66" s="170">
        <v>1883.0039999999999</v>
      </c>
      <c r="F66" s="118">
        <v>1200</v>
      </c>
      <c r="G66" s="111">
        <f t="shared" si="18"/>
        <v>20</v>
      </c>
      <c r="H66" s="170">
        <v>1883.0039999999999</v>
      </c>
      <c r="I66" s="112">
        <f t="shared" si="13"/>
        <v>8.7962963402777781E-4</v>
      </c>
      <c r="J66" s="112">
        <f t="shared" si="20"/>
        <v>3.5200000000000002E-2</v>
      </c>
      <c r="K66" s="112">
        <f t="shared" si="21"/>
        <v>9.7264640000000011E-4</v>
      </c>
      <c r="L66" s="112">
        <f t="shared" si="28"/>
        <v>0.90436733640074929</v>
      </c>
      <c r="M66" s="112">
        <v>150</v>
      </c>
      <c r="N66" s="112">
        <f t="shared" ref="N66:N109" si="29">6.843*G66*POWER(L66,1.852)/(POWER(J66,1.167)*POWER(M66,1.852))</f>
        <v>0.5266122187745691</v>
      </c>
      <c r="O66" s="112">
        <f t="shared" ref="O66:O109" si="30">POWER(L66,2)/(2*9.81)</f>
        <v>4.1686048886268402E-2</v>
      </c>
      <c r="P66" s="140">
        <f t="shared" si="10"/>
        <v>1888.1869999999999</v>
      </c>
      <c r="Q66" s="113">
        <f t="shared" si="23"/>
        <v>1888.1869999999999</v>
      </c>
      <c r="R66" s="113">
        <f t="shared" si="24"/>
        <v>1888.1453139511136</v>
      </c>
      <c r="S66" s="114">
        <f t="shared" si="11"/>
        <v>-5.9500000000070937E-3</v>
      </c>
      <c r="T66" s="113">
        <f t="shared" ref="T66:T109" si="31">H66-U66</f>
        <v>1882.0039999999999</v>
      </c>
      <c r="U66" s="113">
        <f>1</f>
        <v>1</v>
      </c>
      <c r="V66" s="113">
        <f t="shared" si="8"/>
        <v>6.141313951113716</v>
      </c>
      <c r="W66" s="112">
        <f t="shared" si="19"/>
        <v>6.1829999999999927</v>
      </c>
      <c r="X66" s="110"/>
      <c r="Y66" s="110"/>
      <c r="Z66" s="115"/>
      <c r="AA66" s="115"/>
      <c r="AB66" s="171"/>
      <c r="AC66" s="116">
        <f t="shared" si="14"/>
        <v>40</v>
      </c>
      <c r="AD66" s="116">
        <f t="shared" si="26"/>
        <v>35.200000000000003</v>
      </c>
      <c r="AE66" s="116">
        <f t="shared" si="16"/>
        <v>2.4</v>
      </c>
      <c r="AF66" s="117" t="str">
        <f t="shared" si="12"/>
        <v>PN 8</v>
      </c>
      <c r="AG66" s="87"/>
    </row>
    <row r="67" spans="1:33" x14ac:dyDescent="0.25">
      <c r="A67" s="167"/>
      <c r="B67" s="168" t="s">
        <v>218</v>
      </c>
      <c r="C67" s="169">
        <v>9865808.5105000008</v>
      </c>
      <c r="D67" s="169">
        <v>787473.54</v>
      </c>
      <c r="E67" s="170">
        <v>1882.902</v>
      </c>
      <c r="F67" s="118">
        <v>1220</v>
      </c>
      <c r="G67" s="111">
        <f t="shared" si="18"/>
        <v>20</v>
      </c>
      <c r="H67" s="170">
        <v>1882.902</v>
      </c>
      <c r="I67" s="112">
        <f t="shared" si="13"/>
        <v>8.7962963402777781E-4</v>
      </c>
      <c r="J67" s="112">
        <f t="shared" si="20"/>
        <v>3.5200000000000002E-2</v>
      </c>
      <c r="K67" s="112">
        <f t="shared" si="21"/>
        <v>9.7264640000000011E-4</v>
      </c>
      <c r="L67" s="112">
        <f t="shared" si="28"/>
        <v>0.90436733640074929</v>
      </c>
      <c r="M67" s="112">
        <v>150</v>
      </c>
      <c r="N67" s="112">
        <f t="shared" si="29"/>
        <v>0.5266122187745691</v>
      </c>
      <c r="O67" s="112">
        <f t="shared" si="30"/>
        <v>4.1686048886268402E-2</v>
      </c>
      <c r="P67" s="140">
        <f t="shared" si="10"/>
        <v>1888.1869999999999</v>
      </c>
      <c r="Q67" s="113">
        <f t="shared" si="23"/>
        <v>1888.1869999999999</v>
      </c>
      <c r="R67" s="113">
        <f t="shared" si="24"/>
        <v>1888.1453139511136</v>
      </c>
      <c r="S67" s="114">
        <f t="shared" si="11"/>
        <v>-5.0999999999930875E-3</v>
      </c>
      <c r="T67" s="113">
        <f t="shared" si="31"/>
        <v>1881.902</v>
      </c>
      <c r="U67" s="113">
        <f>1</f>
        <v>1</v>
      </c>
      <c r="V67" s="113">
        <f t="shared" si="8"/>
        <v>6.2433139511135778</v>
      </c>
      <c r="W67" s="112">
        <f t="shared" ref="W67:W98" si="32">$P$35-T67</f>
        <v>6.2849999999998545</v>
      </c>
      <c r="X67" s="110"/>
      <c r="Y67" s="110"/>
      <c r="Z67" s="115"/>
      <c r="AA67" s="115"/>
      <c r="AB67" s="171"/>
      <c r="AC67" s="116">
        <f t="shared" si="14"/>
        <v>40</v>
      </c>
      <c r="AD67" s="116">
        <f t="shared" si="26"/>
        <v>35.200000000000003</v>
      </c>
      <c r="AE67" s="116">
        <f t="shared" si="16"/>
        <v>2.4</v>
      </c>
      <c r="AF67" s="117" t="str">
        <f t="shared" si="12"/>
        <v>PN 8</v>
      </c>
      <c r="AG67" s="87"/>
    </row>
    <row r="68" spans="1:33" x14ac:dyDescent="0.25">
      <c r="A68" s="167"/>
      <c r="B68" s="176" t="s">
        <v>219</v>
      </c>
      <c r="C68" s="169">
        <v>9865794.0811999999</v>
      </c>
      <c r="D68" s="169">
        <v>787487.38899999997</v>
      </c>
      <c r="E68" s="170">
        <v>1882.808</v>
      </c>
      <c r="F68" s="118">
        <v>1240</v>
      </c>
      <c r="G68" s="111">
        <f t="shared" si="18"/>
        <v>20</v>
      </c>
      <c r="H68" s="170">
        <v>1882.808</v>
      </c>
      <c r="I68" s="112">
        <f t="shared" si="13"/>
        <v>8.7962963402777781E-4</v>
      </c>
      <c r="J68" s="112">
        <f t="shared" si="20"/>
        <v>3.5200000000000002E-2</v>
      </c>
      <c r="K68" s="112">
        <f t="shared" si="21"/>
        <v>9.7264640000000011E-4</v>
      </c>
      <c r="L68" s="112">
        <f t="shared" si="28"/>
        <v>0.90436733640074929</v>
      </c>
      <c r="M68" s="112">
        <v>150</v>
      </c>
      <c r="N68" s="112">
        <f t="shared" si="29"/>
        <v>0.5266122187745691</v>
      </c>
      <c r="O68" s="112">
        <f t="shared" si="30"/>
        <v>4.1686048886268402E-2</v>
      </c>
      <c r="P68" s="140">
        <f t="shared" si="10"/>
        <v>1888.1869999999999</v>
      </c>
      <c r="Q68" s="113">
        <f t="shared" si="23"/>
        <v>1888.1869999999999</v>
      </c>
      <c r="R68" s="113">
        <f t="shared" si="24"/>
        <v>1888.1453139511136</v>
      </c>
      <c r="S68" s="114">
        <f t="shared" si="11"/>
        <v>-4.7000000000025468E-3</v>
      </c>
      <c r="T68" s="113">
        <f t="shared" si="31"/>
        <v>1881.808</v>
      </c>
      <c r="U68" s="113">
        <f>1</f>
        <v>1</v>
      </c>
      <c r="V68" s="113">
        <f t="shared" si="8"/>
        <v>6.3373139511136287</v>
      </c>
      <c r="W68" s="112">
        <f t="shared" si="32"/>
        <v>6.3789999999999054</v>
      </c>
      <c r="X68" s="110"/>
      <c r="Y68" s="110"/>
      <c r="Z68" s="115"/>
      <c r="AA68" s="115"/>
      <c r="AB68" s="171"/>
      <c r="AC68" s="116">
        <f t="shared" si="14"/>
        <v>40</v>
      </c>
      <c r="AD68" s="116">
        <f t="shared" si="26"/>
        <v>35.200000000000003</v>
      </c>
      <c r="AE68" s="116">
        <f t="shared" si="16"/>
        <v>2.4</v>
      </c>
      <c r="AF68" s="117" t="str">
        <f t="shared" si="12"/>
        <v>PN 8</v>
      </c>
      <c r="AG68" s="87"/>
    </row>
    <row r="69" spans="1:33" x14ac:dyDescent="0.25">
      <c r="A69" s="167"/>
      <c r="B69" s="168" t="s">
        <v>220</v>
      </c>
      <c r="C69" s="169">
        <v>9865779.5745000001</v>
      </c>
      <c r="D69" s="169">
        <v>787501.1568</v>
      </c>
      <c r="E69" s="170">
        <v>1882.6949999999999</v>
      </c>
      <c r="F69" s="118">
        <v>1260</v>
      </c>
      <c r="G69" s="111">
        <f t="shared" si="18"/>
        <v>20</v>
      </c>
      <c r="H69" s="170">
        <v>1882.6949999999999</v>
      </c>
      <c r="I69" s="112">
        <f t="shared" si="13"/>
        <v>8.7962963402777781E-4</v>
      </c>
      <c r="J69" s="112">
        <f t="shared" si="20"/>
        <v>3.5200000000000002E-2</v>
      </c>
      <c r="K69" s="112">
        <f t="shared" si="21"/>
        <v>9.7264640000000011E-4</v>
      </c>
      <c r="L69" s="112">
        <f t="shared" si="28"/>
        <v>0.90436733640074929</v>
      </c>
      <c r="M69" s="112">
        <v>150</v>
      </c>
      <c r="N69" s="112">
        <f t="shared" si="29"/>
        <v>0.5266122187745691</v>
      </c>
      <c r="O69" s="112">
        <f t="shared" si="30"/>
        <v>4.1686048886268402E-2</v>
      </c>
      <c r="P69" s="140">
        <f t="shared" si="10"/>
        <v>1888.1869999999999</v>
      </c>
      <c r="Q69" s="113">
        <f t="shared" si="23"/>
        <v>1888.1869999999999</v>
      </c>
      <c r="R69" s="113">
        <f t="shared" si="24"/>
        <v>1888.1453139511136</v>
      </c>
      <c r="S69" s="114">
        <f t="shared" si="11"/>
        <v>-5.6500000000028194E-3</v>
      </c>
      <c r="T69" s="113">
        <f t="shared" si="31"/>
        <v>1881.6949999999999</v>
      </c>
      <c r="U69" s="113">
        <f>1</f>
        <v>1</v>
      </c>
      <c r="V69" s="113">
        <f t="shared" si="8"/>
        <v>6.4503139511136851</v>
      </c>
      <c r="W69" s="112">
        <f t="shared" si="32"/>
        <v>6.4919999999999618</v>
      </c>
      <c r="X69" s="110"/>
      <c r="Y69" s="110"/>
      <c r="Z69" s="115"/>
      <c r="AA69" s="115"/>
      <c r="AB69" s="171"/>
      <c r="AC69" s="116">
        <f t="shared" si="14"/>
        <v>40</v>
      </c>
      <c r="AD69" s="116">
        <f t="shared" si="26"/>
        <v>35.200000000000003</v>
      </c>
      <c r="AE69" s="116">
        <f t="shared" si="16"/>
        <v>2.4</v>
      </c>
      <c r="AF69" s="117" t="str">
        <f t="shared" si="12"/>
        <v>PN 8</v>
      </c>
      <c r="AG69" s="87"/>
    </row>
    <row r="70" spans="1:33" x14ac:dyDescent="0.25">
      <c r="A70" s="167"/>
      <c r="B70" s="176" t="s">
        <v>221</v>
      </c>
      <c r="C70" s="169">
        <v>9865765.1009999998</v>
      </c>
      <c r="D70" s="169">
        <v>787514.95620000002</v>
      </c>
      <c r="E70" s="170">
        <v>1882.578</v>
      </c>
      <c r="F70" s="118">
        <v>1280</v>
      </c>
      <c r="G70" s="111">
        <f t="shared" si="18"/>
        <v>20</v>
      </c>
      <c r="H70" s="170">
        <v>1882.578</v>
      </c>
      <c r="I70" s="112">
        <f t="shared" si="13"/>
        <v>8.7962963402777781E-4</v>
      </c>
      <c r="J70" s="112">
        <f t="shared" si="20"/>
        <v>3.5200000000000002E-2</v>
      </c>
      <c r="K70" s="112">
        <f t="shared" si="21"/>
        <v>9.7264640000000011E-4</v>
      </c>
      <c r="L70" s="112">
        <f t="shared" si="28"/>
        <v>0.90436733640074929</v>
      </c>
      <c r="M70" s="112">
        <v>150</v>
      </c>
      <c r="N70" s="112">
        <f t="shared" si="29"/>
        <v>0.5266122187745691</v>
      </c>
      <c r="O70" s="112">
        <f t="shared" si="30"/>
        <v>4.1686048886268402E-2</v>
      </c>
      <c r="P70" s="140">
        <f t="shared" si="10"/>
        <v>1888.1869999999999</v>
      </c>
      <c r="Q70" s="113">
        <f t="shared" si="23"/>
        <v>1888.1869999999999</v>
      </c>
      <c r="R70" s="113">
        <f t="shared" si="24"/>
        <v>1888.1453139511136</v>
      </c>
      <c r="S70" s="114">
        <f t="shared" si="11"/>
        <v>-5.8499999999980902E-3</v>
      </c>
      <c r="T70" s="113">
        <f t="shared" si="31"/>
        <v>1881.578</v>
      </c>
      <c r="U70" s="113">
        <f>1</f>
        <v>1</v>
      </c>
      <c r="V70" s="113">
        <f t="shared" si="8"/>
        <v>6.5673139511136469</v>
      </c>
      <c r="W70" s="112">
        <f t="shared" si="32"/>
        <v>6.6089999999999236</v>
      </c>
      <c r="X70" s="110"/>
      <c r="Y70" s="110"/>
      <c r="Z70" s="115"/>
      <c r="AA70" s="115"/>
      <c r="AB70" s="171"/>
      <c r="AC70" s="116">
        <f t="shared" si="14"/>
        <v>40</v>
      </c>
      <c r="AD70" s="116">
        <f t="shared" si="26"/>
        <v>35.200000000000003</v>
      </c>
      <c r="AE70" s="116">
        <f t="shared" si="16"/>
        <v>2.4</v>
      </c>
      <c r="AF70" s="117" t="str">
        <f t="shared" si="12"/>
        <v>PN 8</v>
      </c>
      <c r="AG70" s="87"/>
    </row>
    <row r="71" spans="1:33" x14ac:dyDescent="0.25">
      <c r="A71" s="167"/>
      <c r="B71" s="168" t="s">
        <v>222</v>
      </c>
      <c r="C71" s="169">
        <v>9865751.7685000002</v>
      </c>
      <c r="D71" s="169">
        <v>787529.86399999994</v>
      </c>
      <c r="E71" s="170">
        <v>1882.463</v>
      </c>
      <c r="F71" s="118">
        <v>1300</v>
      </c>
      <c r="G71" s="111">
        <f t="shared" si="18"/>
        <v>20</v>
      </c>
      <c r="H71" s="170">
        <v>1882.463</v>
      </c>
      <c r="I71" s="112">
        <f t="shared" si="13"/>
        <v>8.7962963402777781E-4</v>
      </c>
      <c r="J71" s="112">
        <f t="shared" si="20"/>
        <v>3.5200000000000002E-2</v>
      </c>
      <c r="K71" s="112">
        <f t="shared" si="21"/>
        <v>9.7264640000000011E-4</v>
      </c>
      <c r="L71" s="112">
        <f t="shared" si="28"/>
        <v>0.90436733640074929</v>
      </c>
      <c r="M71" s="112">
        <v>150</v>
      </c>
      <c r="N71" s="112">
        <f t="shared" si="29"/>
        <v>0.5266122187745691</v>
      </c>
      <c r="O71" s="112">
        <f t="shared" si="30"/>
        <v>4.1686048886268402E-2</v>
      </c>
      <c r="P71" s="140">
        <f t="shared" si="10"/>
        <v>1888.1869999999999</v>
      </c>
      <c r="Q71" s="113">
        <f t="shared" si="23"/>
        <v>1888.1869999999999</v>
      </c>
      <c r="R71" s="113">
        <f t="shared" si="24"/>
        <v>1888.1453139511136</v>
      </c>
      <c r="S71" s="114">
        <f t="shared" si="11"/>
        <v>-5.7500000000004544E-3</v>
      </c>
      <c r="T71" s="113">
        <f t="shared" si="31"/>
        <v>1881.463</v>
      </c>
      <c r="U71" s="113">
        <f>1</f>
        <v>1</v>
      </c>
      <c r="V71" s="113">
        <f t="shared" ref="V71:V109" si="33">R71-T71</f>
        <v>6.682313951113656</v>
      </c>
      <c r="W71" s="112">
        <f t="shared" si="32"/>
        <v>6.7239999999999327</v>
      </c>
      <c r="X71" s="110"/>
      <c r="Y71" s="110"/>
      <c r="Z71" s="115"/>
      <c r="AA71" s="115"/>
      <c r="AB71" s="171"/>
      <c r="AC71" s="116">
        <f t="shared" si="14"/>
        <v>40</v>
      </c>
      <c r="AD71" s="116">
        <f t="shared" si="26"/>
        <v>35.200000000000003</v>
      </c>
      <c r="AE71" s="116">
        <f t="shared" si="16"/>
        <v>2.4</v>
      </c>
      <c r="AF71" s="117" t="str">
        <f t="shared" si="12"/>
        <v>PN 8</v>
      </c>
      <c r="AG71" s="87"/>
    </row>
    <row r="72" spans="1:33" x14ac:dyDescent="0.25">
      <c r="A72" s="167"/>
      <c r="B72" s="176" t="s">
        <v>223</v>
      </c>
      <c r="C72" s="169">
        <v>9865738.1966999993</v>
      </c>
      <c r="D72" s="169">
        <v>787544.53850000002</v>
      </c>
      <c r="E72" s="170">
        <v>1882.3489999999999</v>
      </c>
      <c r="F72" s="118">
        <v>1320</v>
      </c>
      <c r="G72" s="111">
        <f t="shared" si="18"/>
        <v>20</v>
      </c>
      <c r="H72" s="170">
        <v>1882.3489999999999</v>
      </c>
      <c r="I72" s="112">
        <f t="shared" si="13"/>
        <v>8.7962963402777781E-4</v>
      </c>
      <c r="J72" s="112">
        <f t="shared" si="20"/>
        <v>3.5200000000000002E-2</v>
      </c>
      <c r="K72" s="112">
        <f t="shared" si="21"/>
        <v>9.7264640000000011E-4</v>
      </c>
      <c r="L72" s="112">
        <f t="shared" si="28"/>
        <v>0.90436733640074929</v>
      </c>
      <c r="M72" s="112">
        <v>150</v>
      </c>
      <c r="N72" s="112">
        <f t="shared" si="29"/>
        <v>0.5266122187745691</v>
      </c>
      <c r="O72" s="112">
        <f t="shared" si="30"/>
        <v>4.1686048886268402E-2</v>
      </c>
      <c r="P72" s="140">
        <f t="shared" ref="P72:P109" si="34">P71</f>
        <v>1888.1869999999999</v>
      </c>
      <c r="Q72" s="113">
        <f t="shared" si="23"/>
        <v>1888.1869999999999</v>
      </c>
      <c r="R72" s="113">
        <f t="shared" si="24"/>
        <v>1888.1453139511136</v>
      </c>
      <c r="S72" s="114">
        <f t="shared" ref="S72:S109" si="35">(E72-E71)/G72</f>
        <v>-5.7000000000016369E-3</v>
      </c>
      <c r="T72" s="113">
        <f t="shared" si="31"/>
        <v>1881.3489999999999</v>
      </c>
      <c r="U72" s="113">
        <f>1</f>
        <v>1</v>
      </c>
      <c r="V72" s="113">
        <f t="shared" si="33"/>
        <v>6.7963139511136887</v>
      </c>
      <c r="W72" s="112">
        <f t="shared" si="32"/>
        <v>6.8379999999999654</v>
      </c>
      <c r="X72" s="110"/>
      <c r="Y72" s="110"/>
      <c r="Z72" s="115"/>
      <c r="AA72" s="115"/>
      <c r="AB72" s="171"/>
      <c r="AC72" s="116">
        <f t="shared" si="14"/>
        <v>40</v>
      </c>
      <c r="AD72" s="116">
        <f t="shared" si="26"/>
        <v>35.200000000000003</v>
      </c>
      <c r="AE72" s="116">
        <f t="shared" ref="AE72:AE109" si="36">AE71</f>
        <v>2.4</v>
      </c>
      <c r="AF72" s="117" t="str">
        <f t="shared" ref="AF72" si="37">AF71</f>
        <v>PN 8</v>
      </c>
      <c r="AG72" s="87"/>
    </row>
    <row r="73" spans="1:33" x14ac:dyDescent="0.25">
      <c r="A73" s="167"/>
      <c r="B73" s="168" t="s">
        <v>224</v>
      </c>
      <c r="C73" s="169">
        <v>9865723.5750999991</v>
      </c>
      <c r="D73" s="169">
        <v>787558.18429999996</v>
      </c>
      <c r="E73" s="170">
        <v>1882.2370000000001</v>
      </c>
      <c r="F73" s="118">
        <v>1340</v>
      </c>
      <c r="G73" s="111">
        <f t="shared" si="18"/>
        <v>20</v>
      </c>
      <c r="H73" s="170">
        <v>1882.2370000000001</v>
      </c>
      <c r="I73" s="112">
        <f t="shared" ref="I73:I109" si="38">I72-X72</f>
        <v>8.7962963402777781E-4</v>
      </c>
      <c r="J73" s="112">
        <f t="shared" si="20"/>
        <v>3.5200000000000002E-2</v>
      </c>
      <c r="K73" s="112">
        <f t="shared" si="21"/>
        <v>9.7264640000000011E-4</v>
      </c>
      <c r="L73" s="112">
        <f t="shared" si="28"/>
        <v>0.90436733640074929</v>
      </c>
      <c r="M73" s="112">
        <v>150</v>
      </c>
      <c r="N73" s="112">
        <f t="shared" si="29"/>
        <v>0.5266122187745691</v>
      </c>
      <c r="O73" s="112">
        <f t="shared" si="30"/>
        <v>4.1686048886268402E-2</v>
      </c>
      <c r="P73" s="140">
        <f t="shared" si="34"/>
        <v>1888.1869999999999</v>
      </c>
      <c r="Q73" s="113">
        <f t="shared" si="23"/>
        <v>1888.1869999999999</v>
      </c>
      <c r="R73" s="113">
        <f t="shared" si="24"/>
        <v>1888.1453139511136</v>
      </c>
      <c r="S73" s="114">
        <f t="shared" si="35"/>
        <v>-5.5999999999926334E-3</v>
      </c>
      <c r="T73" s="113">
        <f t="shared" si="31"/>
        <v>1881.2370000000001</v>
      </c>
      <c r="U73" s="113">
        <f>1</f>
        <v>1</v>
      </c>
      <c r="V73" s="113">
        <f t="shared" si="33"/>
        <v>6.9083139511135414</v>
      </c>
      <c r="W73" s="112">
        <f t="shared" si="32"/>
        <v>6.9499999999998181</v>
      </c>
      <c r="X73" s="110"/>
      <c r="Y73" s="110"/>
      <c r="Z73" s="115"/>
      <c r="AA73" s="115"/>
      <c r="AB73" s="171"/>
      <c r="AC73" s="116">
        <f t="shared" ref="AC73:AC109" si="39">AC72</f>
        <v>40</v>
      </c>
      <c r="AD73" s="116">
        <f t="shared" si="26"/>
        <v>35.200000000000003</v>
      </c>
      <c r="AE73" s="116">
        <f t="shared" si="36"/>
        <v>2.4</v>
      </c>
      <c r="AF73" s="117" t="str">
        <f t="shared" ref="AF73" si="40">AF72</f>
        <v>PN 8</v>
      </c>
      <c r="AG73" s="87"/>
    </row>
    <row r="74" spans="1:33" x14ac:dyDescent="0.25">
      <c r="A74" s="167"/>
      <c r="B74" s="176" t="s">
        <v>225</v>
      </c>
      <c r="C74" s="169">
        <v>9865709.1459999997</v>
      </c>
      <c r="D74" s="169">
        <v>787572.02919999999</v>
      </c>
      <c r="E74" s="170">
        <v>1882.1220000000001</v>
      </c>
      <c r="F74" s="118">
        <v>1360</v>
      </c>
      <c r="G74" s="111">
        <f t="shared" si="18"/>
        <v>20</v>
      </c>
      <c r="H74" s="170">
        <v>1882.1220000000001</v>
      </c>
      <c r="I74" s="112">
        <f t="shared" si="38"/>
        <v>8.7962963402777781E-4</v>
      </c>
      <c r="J74" s="112">
        <f t="shared" si="20"/>
        <v>3.5200000000000002E-2</v>
      </c>
      <c r="K74" s="112">
        <f t="shared" si="21"/>
        <v>9.7264640000000011E-4</v>
      </c>
      <c r="L74" s="112">
        <f t="shared" si="28"/>
        <v>0.90436733640074929</v>
      </c>
      <c r="M74" s="112">
        <v>150</v>
      </c>
      <c r="N74" s="112">
        <f t="shared" si="29"/>
        <v>0.5266122187745691</v>
      </c>
      <c r="O74" s="112">
        <f t="shared" si="30"/>
        <v>4.1686048886268402E-2</v>
      </c>
      <c r="P74" s="140">
        <f t="shared" si="34"/>
        <v>1888.1869999999999</v>
      </c>
      <c r="Q74" s="113">
        <f t="shared" si="23"/>
        <v>1888.1869999999999</v>
      </c>
      <c r="R74" s="113">
        <f t="shared" si="24"/>
        <v>1888.1453139511136</v>
      </c>
      <c r="S74" s="114">
        <f t="shared" si="35"/>
        <v>-5.7500000000004544E-3</v>
      </c>
      <c r="T74" s="113">
        <f t="shared" si="31"/>
        <v>1881.1220000000001</v>
      </c>
      <c r="U74" s="113">
        <f>1</f>
        <v>1</v>
      </c>
      <c r="V74" s="113">
        <f t="shared" si="33"/>
        <v>7.0233139511135505</v>
      </c>
      <c r="W74" s="112">
        <f t="shared" si="32"/>
        <v>7.0649999999998272</v>
      </c>
      <c r="X74" s="110"/>
      <c r="Y74" s="110"/>
      <c r="Z74" s="115"/>
      <c r="AA74" s="115"/>
      <c r="AB74" s="171"/>
      <c r="AC74" s="116">
        <f t="shared" si="39"/>
        <v>40</v>
      </c>
      <c r="AD74" s="116">
        <f t="shared" si="26"/>
        <v>35.200000000000003</v>
      </c>
      <c r="AE74" s="116">
        <f t="shared" si="36"/>
        <v>2.4</v>
      </c>
      <c r="AF74" s="117" t="str">
        <f t="shared" ref="AF74" si="41">AF73</f>
        <v>PN 8</v>
      </c>
      <c r="AG74" s="87"/>
    </row>
    <row r="75" spans="1:33" x14ac:dyDescent="0.25">
      <c r="A75" s="167"/>
      <c r="B75" s="168" t="s">
        <v>226</v>
      </c>
      <c r="C75" s="169">
        <v>9865695.0236000009</v>
      </c>
      <c r="D75" s="169">
        <v>787586.19110000005</v>
      </c>
      <c r="E75" s="170">
        <v>1882.002</v>
      </c>
      <c r="F75" s="118">
        <v>1380</v>
      </c>
      <c r="G75" s="111">
        <f t="shared" si="18"/>
        <v>20</v>
      </c>
      <c r="H75" s="170">
        <v>1882.002</v>
      </c>
      <c r="I75" s="112">
        <f t="shared" si="38"/>
        <v>8.7962963402777781E-4</v>
      </c>
      <c r="J75" s="112">
        <f t="shared" si="20"/>
        <v>3.5200000000000002E-2</v>
      </c>
      <c r="K75" s="112">
        <f t="shared" si="21"/>
        <v>9.7264640000000011E-4</v>
      </c>
      <c r="L75" s="112">
        <f t="shared" si="28"/>
        <v>0.90436733640074929</v>
      </c>
      <c r="M75" s="112">
        <v>150</v>
      </c>
      <c r="N75" s="112">
        <f t="shared" si="29"/>
        <v>0.5266122187745691</v>
      </c>
      <c r="O75" s="112">
        <f t="shared" si="30"/>
        <v>4.1686048886268402E-2</v>
      </c>
      <c r="P75" s="140">
        <f t="shared" si="34"/>
        <v>1888.1869999999999</v>
      </c>
      <c r="Q75" s="113">
        <f t="shared" si="23"/>
        <v>1888.1869999999999</v>
      </c>
      <c r="R75" s="113">
        <f t="shared" si="24"/>
        <v>1888.1453139511136</v>
      </c>
      <c r="S75" s="114">
        <f t="shared" si="35"/>
        <v>-6.0000000000059121E-3</v>
      </c>
      <c r="T75" s="113">
        <f t="shared" si="31"/>
        <v>1881.002</v>
      </c>
      <c r="U75" s="113">
        <f>1</f>
        <v>1</v>
      </c>
      <c r="V75" s="113">
        <f t="shared" si="33"/>
        <v>7.1433139511136687</v>
      </c>
      <c r="W75" s="112">
        <f t="shared" si="32"/>
        <v>7.1849999999999454</v>
      </c>
      <c r="X75" s="110"/>
      <c r="Y75" s="110"/>
      <c r="Z75" s="115"/>
      <c r="AA75" s="115"/>
      <c r="AB75" s="171"/>
      <c r="AC75" s="116">
        <f t="shared" si="39"/>
        <v>40</v>
      </c>
      <c r="AD75" s="116">
        <f t="shared" si="26"/>
        <v>35.200000000000003</v>
      </c>
      <c r="AE75" s="116">
        <f t="shared" si="36"/>
        <v>2.4</v>
      </c>
      <c r="AF75" s="117" t="str">
        <f t="shared" ref="AF75" si="42">AF74</f>
        <v>PN 8</v>
      </c>
      <c r="AG75" s="87"/>
    </row>
    <row r="76" spans="1:33" x14ac:dyDescent="0.25">
      <c r="A76" s="167"/>
      <c r="B76" s="176" t="s">
        <v>227</v>
      </c>
      <c r="C76" s="169">
        <v>9865680.9283000007</v>
      </c>
      <c r="D76" s="169">
        <v>787600.37990000006</v>
      </c>
      <c r="E76" s="170">
        <v>1881.894</v>
      </c>
      <c r="F76" s="118">
        <v>1400</v>
      </c>
      <c r="G76" s="111">
        <f t="shared" si="18"/>
        <v>20</v>
      </c>
      <c r="H76" s="170">
        <v>1881.894</v>
      </c>
      <c r="I76" s="112">
        <f t="shared" si="38"/>
        <v>8.7962963402777781E-4</v>
      </c>
      <c r="J76" s="112">
        <f t="shared" si="20"/>
        <v>3.5200000000000002E-2</v>
      </c>
      <c r="K76" s="112">
        <f t="shared" si="21"/>
        <v>9.7264640000000011E-4</v>
      </c>
      <c r="L76" s="112">
        <f t="shared" si="28"/>
        <v>0.90436733640074929</v>
      </c>
      <c r="M76" s="112">
        <v>150</v>
      </c>
      <c r="N76" s="112">
        <f t="shared" si="29"/>
        <v>0.5266122187745691</v>
      </c>
      <c r="O76" s="112">
        <f t="shared" si="30"/>
        <v>4.1686048886268402E-2</v>
      </c>
      <c r="P76" s="140">
        <f t="shared" si="34"/>
        <v>1888.1869999999999</v>
      </c>
      <c r="Q76" s="113">
        <f t="shared" si="23"/>
        <v>1888.1869999999999</v>
      </c>
      <c r="R76" s="113">
        <f t="shared" si="24"/>
        <v>1888.1453139511136</v>
      </c>
      <c r="S76" s="114">
        <f t="shared" si="35"/>
        <v>-5.3999999999973626E-3</v>
      </c>
      <c r="T76" s="113">
        <f t="shared" si="31"/>
        <v>1880.894</v>
      </c>
      <c r="U76" s="113">
        <f>1</f>
        <v>1</v>
      </c>
      <c r="V76" s="113">
        <f t="shared" si="33"/>
        <v>7.251313951113616</v>
      </c>
      <c r="W76" s="112">
        <f t="shared" si="32"/>
        <v>7.2929999999998927</v>
      </c>
      <c r="X76" s="110"/>
      <c r="Y76" s="110"/>
      <c r="Z76" s="115"/>
      <c r="AA76" s="115"/>
      <c r="AB76" s="171"/>
      <c r="AC76" s="116">
        <f t="shared" si="39"/>
        <v>40</v>
      </c>
      <c r="AD76" s="116">
        <f t="shared" si="26"/>
        <v>35.200000000000003</v>
      </c>
      <c r="AE76" s="116">
        <f t="shared" si="36"/>
        <v>2.4</v>
      </c>
      <c r="AF76" s="117" t="str">
        <f t="shared" ref="AF76" si="43">AF75</f>
        <v>PN 8</v>
      </c>
      <c r="AG76" s="87"/>
    </row>
    <row r="77" spans="1:33" x14ac:dyDescent="0.25">
      <c r="A77" s="167"/>
      <c r="B77" s="168" t="s">
        <v>228</v>
      </c>
      <c r="C77" s="169">
        <v>9865666.8615000006</v>
      </c>
      <c r="D77" s="169">
        <v>787614.5969</v>
      </c>
      <c r="E77" s="170">
        <v>1881.798</v>
      </c>
      <c r="F77" s="118">
        <v>1420</v>
      </c>
      <c r="G77" s="111">
        <f t="shared" si="18"/>
        <v>20</v>
      </c>
      <c r="H77" s="170">
        <v>1881.798</v>
      </c>
      <c r="I77" s="112">
        <f t="shared" si="38"/>
        <v>8.7962963402777781E-4</v>
      </c>
      <c r="J77" s="112">
        <f t="shared" si="20"/>
        <v>3.5200000000000002E-2</v>
      </c>
      <c r="K77" s="112">
        <f t="shared" si="21"/>
        <v>9.7264640000000011E-4</v>
      </c>
      <c r="L77" s="112">
        <f t="shared" si="28"/>
        <v>0.90436733640074929</v>
      </c>
      <c r="M77" s="112">
        <v>150</v>
      </c>
      <c r="N77" s="112">
        <f t="shared" si="29"/>
        <v>0.5266122187745691</v>
      </c>
      <c r="O77" s="112">
        <f t="shared" si="30"/>
        <v>4.1686048886268402E-2</v>
      </c>
      <c r="P77" s="140">
        <f t="shared" si="34"/>
        <v>1888.1869999999999</v>
      </c>
      <c r="Q77" s="113">
        <f t="shared" si="23"/>
        <v>1888.1869999999999</v>
      </c>
      <c r="R77" s="113">
        <f t="shared" si="24"/>
        <v>1888.1453139511136</v>
      </c>
      <c r="S77" s="114">
        <f t="shared" si="35"/>
        <v>-4.8000000000001817E-3</v>
      </c>
      <c r="T77" s="113">
        <f t="shared" si="31"/>
        <v>1880.798</v>
      </c>
      <c r="U77" s="113">
        <f>1</f>
        <v>1</v>
      </c>
      <c r="V77" s="113">
        <f t="shared" si="33"/>
        <v>7.3473139511136196</v>
      </c>
      <c r="W77" s="112">
        <f t="shared" si="32"/>
        <v>7.3889999999998963</v>
      </c>
      <c r="X77" s="110"/>
      <c r="Y77" s="110"/>
      <c r="Z77" s="115"/>
      <c r="AA77" s="115"/>
      <c r="AB77" s="171"/>
      <c r="AC77" s="116">
        <f t="shared" si="39"/>
        <v>40</v>
      </c>
      <c r="AD77" s="116">
        <f t="shared" si="26"/>
        <v>35.200000000000003</v>
      </c>
      <c r="AE77" s="116">
        <f t="shared" si="36"/>
        <v>2.4</v>
      </c>
      <c r="AF77" s="117" t="str">
        <f t="shared" ref="AF77" si="44">AF76</f>
        <v>PN 8</v>
      </c>
      <c r="AG77" s="87"/>
    </row>
    <row r="78" spans="1:33" x14ac:dyDescent="0.25">
      <c r="A78" s="167"/>
      <c r="B78" s="176" t="s">
        <v>229</v>
      </c>
      <c r="C78" s="169">
        <v>9865652.5787000004</v>
      </c>
      <c r="D78" s="169">
        <v>787628.59389999998</v>
      </c>
      <c r="E78" s="170">
        <v>1881.681</v>
      </c>
      <c r="F78" s="118">
        <v>1440</v>
      </c>
      <c r="G78" s="111">
        <f t="shared" si="18"/>
        <v>20</v>
      </c>
      <c r="H78" s="170">
        <v>1881.681</v>
      </c>
      <c r="I78" s="112">
        <f t="shared" si="38"/>
        <v>8.7962963402777781E-4</v>
      </c>
      <c r="J78" s="112">
        <f t="shared" si="20"/>
        <v>3.5200000000000002E-2</v>
      </c>
      <c r="K78" s="112">
        <f t="shared" si="21"/>
        <v>9.7264640000000011E-4</v>
      </c>
      <c r="L78" s="112">
        <f t="shared" si="28"/>
        <v>0.90436733640074929</v>
      </c>
      <c r="M78" s="112">
        <v>150</v>
      </c>
      <c r="N78" s="112">
        <f t="shared" si="29"/>
        <v>0.5266122187745691</v>
      </c>
      <c r="O78" s="112">
        <f t="shared" si="30"/>
        <v>4.1686048886268402E-2</v>
      </c>
      <c r="P78" s="140">
        <f t="shared" si="34"/>
        <v>1888.1869999999999</v>
      </c>
      <c r="Q78" s="113">
        <f t="shared" si="23"/>
        <v>1888.1869999999999</v>
      </c>
      <c r="R78" s="113">
        <f t="shared" si="24"/>
        <v>1888.1453139511136</v>
      </c>
      <c r="S78" s="114">
        <f t="shared" si="35"/>
        <v>-5.8499999999980902E-3</v>
      </c>
      <c r="T78" s="113">
        <f t="shared" si="31"/>
        <v>1880.681</v>
      </c>
      <c r="U78" s="113">
        <f>1</f>
        <v>1</v>
      </c>
      <c r="V78" s="113">
        <f t="shared" si="33"/>
        <v>7.4643139511135814</v>
      </c>
      <c r="W78" s="112">
        <f t="shared" si="32"/>
        <v>7.5059999999998581</v>
      </c>
      <c r="X78" s="110"/>
      <c r="Y78" s="110"/>
      <c r="Z78" s="115"/>
      <c r="AA78" s="115"/>
      <c r="AB78" s="171"/>
      <c r="AC78" s="116">
        <f t="shared" si="39"/>
        <v>40</v>
      </c>
      <c r="AD78" s="116">
        <f t="shared" si="26"/>
        <v>35.200000000000003</v>
      </c>
      <c r="AE78" s="116">
        <f t="shared" si="36"/>
        <v>2.4</v>
      </c>
      <c r="AF78" s="117" t="str">
        <f t="shared" ref="AF78" si="45">AF77</f>
        <v>PN 8</v>
      </c>
      <c r="AG78" s="87"/>
    </row>
    <row r="79" spans="1:33" x14ac:dyDescent="0.25">
      <c r="A79" s="167"/>
      <c r="B79" s="168" t="s">
        <v>230</v>
      </c>
      <c r="C79" s="169">
        <v>9865638.0989999995</v>
      </c>
      <c r="D79" s="169">
        <v>787642.39020000002</v>
      </c>
      <c r="E79" s="170">
        <v>1881.546</v>
      </c>
      <c r="F79" s="118">
        <v>1460</v>
      </c>
      <c r="G79" s="111">
        <f t="shared" si="18"/>
        <v>20</v>
      </c>
      <c r="H79" s="170">
        <v>1881.546</v>
      </c>
      <c r="I79" s="112">
        <f t="shared" si="38"/>
        <v>8.7962963402777781E-4</v>
      </c>
      <c r="J79" s="112">
        <f t="shared" si="20"/>
        <v>3.5200000000000002E-2</v>
      </c>
      <c r="K79" s="112">
        <f t="shared" si="21"/>
        <v>9.7264640000000011E-4</v>
      </c>
      <c r="L79" s="112">
        <f t="shared" si="28"/>
        <v>0.90436733640074929</v>
      </c>
      <c r="M79" s="112">
        <v>150</v>
      </c>
      <c r="N79" s="112">
        <f t="shared" si="29"/>
        <v>0.5266122187745691</v>
      </c>
      <c r="O79" s="112">
        <f t="shared" si="30"/>
        <v>4.1686048886268402E-2</v>
      </c>
      <c r="P79" s="140">
        <f t="shared" si="34"/>
        <v>1888.1869999999999</v>
      </c>
      <c r="Q79" s="113">
        <f t="shared" si="23"/>
        <v>1888.1869999999999</v>
      </c>
      <c r="R79" s="113">
        <f t="shared" si="24"/>
        <v>1888.1453139511136</v>
      </c>
      <c r="S79" s="114">
        <f t="shared" si="35"/>
        <v>-6.7499999999995454E-3</v>
      </c>
      <c r="T79" s="113">
        <f t="shared" si="31"/>
        <v>1880.546</v>
      </c>
      <c r="U79" s="113">
        <f>1</f>
        <v>1</v>
      </c>
      <c r="V79" s="113">
        <f t="shared" si="33"/>
        <v>7.5993139511135723</v>
      </c>
      <c r="W79" s="112">
        <f t="shared" si="32"/>
        <v>7.640999999999849</v>
      </c>
      <c r="X79" s="110"/>
      <c r="Y79" s="110"/>
      <c r="Z79" s="115"/>
      <c r="AA79" s="115"/>
      <c r="AB79" s="171"/>
      <c r="AC79" s="116">
        <f t="shared" si="39"/>
        <v>40</v>
      </c>
      <c r="AD79" s="116">
        <f t="shared" si="26"/>
        <v>35.200000000000003</v>
      </c>
      <c r="AE79" s="116">
        <f t="shared" si="36"/>
        <v>2.4</v>
      </c>
      <c r="AF79" s="117" t="str">
        <f t="shared" ref="AF79" si="46">AF78</f>
        <v>PN 8</v>
      </c>
      <c r="AG79" s="87"/>
    </row>
    <row r="80" spans="1:33" x14ac:dyDescent="0.25">
      <c r="A80" s="167"/>
      <c r="B80" s="176" t="s">
        <v>231</v>
      </c>
      <c r="C80" s="169">
        <v>9865623.8519000001</v>
      </c>
      <c r="D80" s="169">
        <v>787656.42379999999</v>
      </c>
      <c r="E80" s="170">
        <v>1881.4290000000001</v>
      </c>
      <c r="F80" s="118">
        <v>1480</v>
      </c>
      <c r="G80" s="111">
        <f t="shared" ref="G80:G109" si="47">F80-F79</f>
        <v>20</v>
      </c>
      <c r="H80" s="170">
        <v>1881.4290000000001</v>
      </c>
      <c r="I80" s="112">
        <f t="shared" si="38"/>
        <v>8.7962963402777781E-4</v>
      </c>
      <c r="J80" s="112">
        <f t="shared" si="20"/>
        <v>3.5200000000000002E-2</v>
      </c>
      <c r="K80" s="112">
        <f t="shared" si="21"/>
        <v>9.7264640000000011E-4</v>
      </c>
      <c r="L80" s="112">
        <f t="shared" si="28"/>
        <v>0.90436733640074929</v>
      </c>
      <c r="M80" s="112">
        <v>150</v>
      </c>
      <c r="N80" s="112">
        <f t="shared" si="29"/>
        <v>0.5266122187745691</v>
      </c>
      <c r="O80" s="112">
        <f t="shared" si="30"/>
        <v>4.1686048886268402E-2</v>
      </c>
      <c r="P80" s="140">
        <f t="shared" si="34"/>
        <v>1888.1869999999999</v>
      </c>
      <c r="Q80" s="113">
        <f t="shared" si="23"/>
        <v>1888.1869999999999</v>
      </c>
      <c r="R80" s="113">
        <f t="shared" si="24"/>
        <v>1888.1453139511136</v>
      </c>
      <c r="S80" s="114">
        <f t="shared" si="35"/>
        <v>-5.8499999999980902E-3</v>
      </c>
      <c r="T80" s="113">
        <f t="shared" si="31"/>
        <v>1880.4290000000001</v>
      </c>
      <c r="U80" s="113">
        <f>1</f>
        <v>1</v>
      </c>
      <c r="V80" s="113">
        <f t="shared" si="33"/>
        <v>7.7163139511135341</v>
      </c>
      <c r="W80" s="112">
        <f t="shared" si="32"/>
        <v>7.7579999999998108</v>
      </c>
      <c r="X80" s="110"/>
      <c r="Y80" s="110"/>
      <c r="Z80" s="115"/>
      <c r="AA80" s="115"/>
      <c r="AB80" s="171"/>
      <c r="AC80" s="116">
        <f t="shared" si="39"/>
        <v>40</v>
      </c>
      <c r="AD80" s="116">
        <f t="shared" si="26"/>
        <v>35.200000000000003</v>
      </c>
      <c r="AE80" s="116">
        <f t="shared" si="36"/>
        <v>2.4</v>
      </c>
      <c r="AF80" s="117" t="str">
        <f t="shared" ref="AF80" si="48">AF79</f>
        <v>PN 8</v>
      </c>
      <c r="AG80" s="87"/>
    </row>
    <row r="81" spans="1:33" x14ac:dyDescent="0.25">
      <c r="A81" s="167"/>
      <c r="B81" s="168" t="s">
        <v>232</v>
      </c>
      <c r="C81" s="169">
        <v>9865609.7725000009</v>
      </c>
      <c r="D81" s="169">
        <v>787670.62840000005</v>
      </c>
      <c r="E81" s="170">
        <v>1881.3230000000001</v>
      </c>
      <c r="F81" s="118">
        <v>1500</v>
      </c>
      <c r="G81" s="111">
        <f t="shared" si="47"/>
        <v>20</v>
      </c>
      <c r="H81" s="170">
        <v>1881.3230000000001</v>
      </c>
      <c r="I81" s="112">
        <f t="shared" si="38"/>
        <v>8.7962963402777781E-4</v>
      </c>
      <c r="J81" s="112">
        <f t="shared" si="20"/>
        <v>3.5200000000000002E-2</v>
      </c>
      <c r="K81" s="112">
        <f t="shared" si="21"/>
        <v>9.7264640000000011E-4</v>
      </c>
      <c r="L81" s="112">
        <f t="shared" si="28"/>
        <v>0.90436733640074929</v>
      </c>
      <c r="M81" s="112">
        <v>150</v>
      </c>
      <c r="N81" s="112">
        <f t="shared" si="29"/>
        <v>0.5266122187745691</v>
      </c>
      <c r="O81" s="112">
        <f t="shared" si="30"/>
        <v>4.1686048886268402E-2</v>
      </c>
      <c r="P81" s="140">
        <f t="shared" si="34"/>
        <v>1888.1869999999999</v>
      </c>
      <c r="Q81" s="113">
        <f t="shared" si="23"/>
        <v>1888.1869999999999</v>
      </c>
      <c r="R81" s="113">
        <f t="shared" si="24"/>
        <v>1888.1453139511136</v>
      </c>
      <c r="S81" s="114">
        <f t="shared" si="35"/>
        <v>-5.2999999999997268E-3</v>
      </c>
      <c r="T81" s="113">
        <f t="shared" si="31"/>
        <v>1880.3230000000001</v>
      </c>
      <c r="U81" s="113">
        <f>1</f>
        <v>1</v>
      </c>
      <c r="V81" s="113">
        <f t="shared" si="33"/>
        <v>7.8223139511135287</v>
      </c>
      <c r="W81" s="112">
        <f t="shared" si="32"/>
        <v>7.8639999999998054</v>
      </c>
      <c r="X81" s="110"/>
      <c r="Y81" s="110"/>
      <c r="Z81" s="115"/>
      <c r="AA81" s="115"/>
      <c r="AB81" s="171"/>
      <c r="AC81" s="116">
        <f t="shared" si="39"/>
        <v>40</v>
      </c>
      <c r="AD81" s="116">
        <f t="shared" si="26"/>
        <v>35.200000000000003</v>
      </c>
      <c r="AE81" s="116">
        <f t="shared" si="36"/>
        <v>2.4</v>
      </c>
      <c r="AF81" s="117" t="str">
        <f t="shared" ref="AF81" si="49">AF80</f>
        <v>PN 8</v>
      </c>
      <c r="AG81" s="87"/>
    </row>
    <row r="82" spans="1:33" x14ac:dyDescent="0.25">
      <c r="A82" s="167"/>
      <c r="B82" s="176" t="s">
        <v>233</v>
      </c>
      <c r="C82" s="169">
        <v>9865595.6098999996</v>
      </c>
      <c r="D82" s="169">
        <v>787684.74849999999</v>
      </c>
      <c r="E82" s="170">
        <v>1881.2170000000001</v>
      </c>
      <c r="F82" s="118">
        <v>1520</v>
      </c>
      <c r="G82" s="111">
        <f t="shared" si="47"/>
        <v>20</v>
      </c>
      <c r="H82" s="170">
        <v>1881.2170000000001</v>
      </c>
      <c r="I82" s="112">
        <f t="shared" si="38"/>
        <v>8.7962963402777781E-4</v>
      </c>
      <c r="J82" s="112">
        <f t="shared" si="20"/>
        <v>3.5200000000000002E-2</v>
      </c>
      <c r="K82" s="112">
        <f t="shared" si="21"/>
        <v>9.7264640000000011E-4</v>
      </c>
      <c r="L82" s="112">
        <f t="shared" si="28"/>
        <v>0.90436733640074929</v>
      </c>
      <c r="M82" s="112">
        <v>150</v>
      </c>
      <c r="N82" s="112">
        <f t="shared" si="29"/>
        <v>0.5266122187745691</v>
      </c>
      <c r="O82" s="112">
        <f t="shared" si="30"/>
        <v>4.1686048886268402E-2</v>
      </c>
      <c r="P82" s="140">
        <f t="shared" si="34"/>
        <v>1888.1869999999999</v>
      </c>
      <c r="Q82" s="113">
        <f t="shared" si="23"/>
        <v>1888.1869999999999</v>
      </c>
      <c r="R82" s="113">
        <f t="shared" si="24"/>
        <v>1888.1453139511136</v>
      </c>
      <c r="S82" s="114">
        <f t="shared" si="35"/>
        <v>-5.2999999999997268E-3</v>
      </c>
      <c r="T82" s="113">
        <f t="shared" si="31"/>
        <v>1880.2170000000001</v>
      </c>
      <c r="U82" s="113">
        <f>1</f>
        <v>1</v>
      </c>
      <c r="V82" s="113">
        <f t="shared" si="33"/>
        <v>7.9283139511135232</v>
      </c>
      <c r="W82" s="112">
        <f t="shared" si="32"/>
        <v>7.9699999999997999</v>
      </c>
      <c r="X82" s="110"/>
      <c r="Y82" s="110"/>
      <c r="Z82" s="115"/>
      <c r="AA82" s="115"/>
      <c r="AB82" s="171"/>
      <c r="AC82" s="116">
        <f t="shared" si="39"/>
        <v>40</v>
      </c>
      <c r="AD82" s="116">
        <f t="shared" si="26"/>
        <v>35.200000000000003</v>
      </c>
      <c r="AE82" s="116">
        <f t="shared" si="36"/>
        <v>2.4</v>
      </c>
      <c r="AF82" s="117" t="str">
        <f t="shared" ref="AF82" si="50">AF81</f>
        <v>PN 8</v>
      </c>
      <c r="AG82" s="87"/>
    </row>
    <row r="83" spans="1:33" x14ac:dyDescent="0.25">
      <c r="A83" s="167"/>
      <c r="B83" s="168" t="s">
        <v>234</v>
      </c>
      <c r="C83" s="169">
        <v>9865581.1949000005</v>
      </c>
      <c r="D83" s="169">
        <v>787698.61239999998</v>
      </c>
      <c r="E83" s="170">
        <v>1881.1079999999999</v>
      </c>
      <c r="F83" s="118">
        <v>1540</v>
      </c>
      <c r="G83" s="111">
        <f t="shared" si="47"/>
        <v>20</v>
      </c>
      <c r="H83" s="170">
        <v>1881.1079999999999</v>
      </c>
      <c r="I83" s="112">
        <f t="shared" si="38"/>
        <v>8.7962963402777781E-4</v>
      </c>
      <c r="J83" s="112">
        <f t="shared" si="20"/>
        <v>3.5200000000000002E-2</v>
      </c>
      <c r="K83" s="112">
        <f t="shared" si="21"/>
        <v>9.7264640000000011E-4</v>
      </c>
      <c r="L83" s="112">
        <f t="shared" si="28"/>
        <v>0.90436733640074929</v>
      </c>
      <c r="M83" s="112">
        <v>150</v>
      </c>
      <c r="N83" s="112">
        <f t="shared" si="29"/>
        <v>0.5266122187745691</v>
      </c>
      <c r="O83" s="112">
        <f t="shared" si="30"/>
        <v>4.1686048886268402E-2</v>
      </c>
      <c r="P83" s="140">
        <f t="shared" si="34"/>
        <v>1888.1869999999999</v>
      </c>
      <c r="Q83" s="113">
        <f t="shared" si="23"/>
        <v>1888.1869999999999</v>
      </c>
      <c r="R83" s="113">
        <f t="shared" si="24"/>
        <v>1888.1453139511136</v>
      </c>
      <c r="S83" s="114">
        <f t="shared" si="35"/>
        <v>-5.4500000000075486E-3</v>
      </c>
      <c r="T83" s="113">
        <f t="shared" si="31"/>
        <v>1880.1079999999999</v>
      </c>
      <c r="U83" s="113">
        <f>1</f>
        <v>1</v>
      </c>
      <c r="V83" s="113">
        <f t="shared" si="33"/>
        <v>8.0373139511136742</v>
      </c>
      <c r="W83" s="112">
        <f t="shared" si="32"/>
        <v>8.0789999999999509</v>
      </c>
      <c r="X83" s="110"/>
      <c r="Y83" s="110"/>
      <c r="Z83" s="115"/>
      <c r="AA83" s="115"/>
      <c r="AB83" s="171"/>
      <c r="AC83" s="116">
        <f t="shared" si="39"/>
        <v>40</v>
      </c>
      <c r="AD83" s="116">
        <f t="shared" si="26"/>
        <v>35.200000000000003</v>
      </c>
      <c r="AE83" s="116">
        <f t="shared" si="36"/>
        <v>2.4</v>
      </c>
      <c r="AF83" s="117" t="str">
        <f t="shared" ref="AF83" si="51">AF82</f>
        <v>PN 8</v>
      </c>
      <c r="AG83" s="87"/>
    </row>
    <row r="84" spans="1:33" x14ac:dyDescent="0.25">
      <c r="A84" s="167"/>
      <c r="B84" s="176" t="s">
        <v>235</v>
      </c>
      <c r="C84" s="169">
        <v>9865566.8289999999</v>
      </c>
      <c r="D84" s="169">
        <v>787712.52670000005</v>
      </c>
      <c r="E84" s="170">
        <v>1880.998</v>
      </c>
      <c r="F84" s="118">
        <v>1560</v>
      </c>
      <c r="G84" s="111">
        <f t="shared" si="47"/>
        <v>20</v>
      </c>
      <c r="H84" s="170">
        <v>1880.998</v>
      </c>
      <c r="I84" s="112">
        <f t="shared" si="38"/>
        <v>8.7962963402777781E-4</v>
      </c>
      <c r="J84" s="112">
        <f t="shared" si="20"/>
        <v>3.5200000000000002E-2</v>
      </c>
      <c r="K84" s="112">
        <f t="shared" si="21"/>
        <v>9.7264640000000011E-4</v>
      </c>
      <c r="L84" s="112">
        <f t="shared" si="28"/>
        <v>0.90436733640074929</v>
      </c>
      <c r="M84" s="112">
        <v>150</v>
      </c>
      <c r="N84" s="112">
        <f t="shared" si="29"/>
        <v>0.5266122187745691</v>
      </c>
      <c r="O84" s="112">
        <f t="shared" si="30"/>
        <v>4.1686048886268402E-2</v>
      </c>
      <c r="P84" s="140">
        <f t="shared" si="34"/>
        <v>1888.1869999999999</v>
      </c>
      <c r="Q84" s="113">
        <f t="shared" si="23"/>
        <v>1888.1869999999999</v>
      </c>
      <c r="R84" s="113">
        <f t="shared" si="24"/>
        <v>1888.1453139511136</v>
      </c>
      <c r="S84" s="114">
        <f t="shared" si="35"/>
        <v>-5.4999999999949976E-3</v>
      </c>
      <c r="T84" s="113">
        <f t="shared" si="31"/>
        <v>1879.998</v>
      </c>
      <c r="U84" s="113">
        <f>1</f>
        <v>1</v>
      </c>
      <c r="V84" s="113">
        <f t="shared" si="33"/>
        <v>8.1473139511135741</v>
      </c>
      <c r="W84" s="112">
        <f t="shared" si="32"/>
        <v>8.1889999999998508</v>
      </c>
      <c r="X84" s="110"/>
      <c r="Y84" s="110"/>
      <c r="Z84" s="115"/>
      <c r="AA84" s="115"/>
      <c r="AB84" s="171"/>
      <c r="AC84" s="116">
        <f t="shared" si="39"/>
        <v>40</v>
      </c>
      <c r="AD84" s="116">
        <f t="shared" si="26"/>
        <v>35.200000000000003</v>
      </c>
      <c r="AE84" s="116">
        <f t="shared" si="36"/>
        <v>2.4</v>
      </c>
      <c r="AF84" s="117" t="str">
        <f t="shared" ref="AF84" si="52">AF83</f>
        <v>PN 8</v>
      </c>
      <c r="AG84" s="87"/>
    </row>
    <row r="85" spans="1:33" x14ac:dyDescent="0.25">
      <c r="A85" s="167"/>
      <c r="B85" s="168" t="s">
        <v>236</v>
      </c>
      <c r="C85" s="169">
        <v>9865552.6076999996</v>
      </c>
      <c r="D85" s="169">
        <v>787726.58920000005</v>
      </c>
      <c r="E85" s="170">
        <v>1880.885</v>
      </c>
      <c r="F85" s="118">
        <v>1580</v>
      </c>
      <c r="G85" s="111">
        <f t="shared" si="47"/>
        <v>20</v>
      </c>
      <c r="H85" s="170">
        <v>1880.885</v>
      </c>
      <c r="I85" s="112">
        <f t="shared" si="38"/>
        <v>8.7962963402777781E-4</v>
      </c>
      <c r="J85" s="112">
        <f t="shared" si="20"/>
        <v>3.5200000000000002E-2</v>
      </c>
      <c r="K85" s="112">
        <f t="shared" si="21"/>
        <v>9.7264640000000011E-4</v>
      </c>
      <c r="L85" s="112">
        <f t="shared" si="28"/>
        <v>0.90436733640074929</v>
      </c>
      <c r="M85" s="112">
        <v>150</v>
      </c>
      <c r="N85" s="112">
        <f t="shared" si="29"/>
        <v>0.5266122187745691</v>
      </c>
      <c r="O85" s="112">
        <f t="shared" si="30"/>
        <v>4.1686048886268402E-2</v>
      </c>
      <c r="P85" s="140">
        <f t="shared" si="34"/>
        <v>1888.1869999999999</v>
      </c>
      <c r="Q85" s="113">
        <f t="shared" si="23"/>
        <v>1888.1869999999999</v>
      </c>
      <c r="R85" s="113">
        <f t="shared" si="24"/>
        <v>1888.1453139511136</v>
      </c>
      <c r="S85" s="114">
        <f t="shared" si="35"/>
        <v>-5.6500000000028194E-3</v>
      </c>
      <c r="T85" s="113">
        <f t="shared" si="31"/>
        <v>1879.885</v>
      </c>
      <c r="U85" s="113">
        <f>1</f>
        <v>1</v>
      </c>
      <c r="V85" s="113">
        <f t="shared" si="33"/>
        <v>8.2603139511136305</v>
      </c>
      <c r="W85" s="112">
        <f t="shared" si="32"/>
        <v>8.3019999999999072</v>
      </c>
      <c r="X85" s="110"/>
      <c r="Y85" s="110"/>
      <c r="Z85" s="115"/>
      <c r="AA85" s="115"/>
      <c r="AB85" s="171"/>
      <c r="AC85" s="116">
        <f t="shared" si="39"/>
        <v>40</v>
      </c>
      <c r="AD85" s="116">
        <f t="shared" si="26"/>
        <v>35.200000000000003</v>
      </c>
      <c r="AE85" s="116">
        <f t="shared" si="36"/>
        <v>2.4</v>
      </c>
      <c r="AF85" s="117" t="str">
        <f t="shared" ref="AF85" si="53">AF84</f>
        <v>PN 8</v>
      </c>
      <c r="AG85" s="87"/>
    </row>
    <row r="86" spans="1:33" x14ac:dyDescent="0.25">
      <c r="A86" s="167"/>
      <c r="B86" s="176" t="s">
        <v>237</v>
      </c>
      <c r="C86" s="169">
        <v>9865538.3863999993</v>
      </c>
      <c r="D86" s="169">
        <v>787740.65179999999</v>
      </c>
      <c r="E86" s="170">
        <v>1880.778</v>
      </c>
      <c r="F86" s="118">
        <v>1600</v>
      </c>
      <c r="G86" s="111">
        <f t="shared" si="47"/>
        <v>20</v>
      </c>
      <c r="H86" s="170">
        <v>1880.778</v>
      </c>
      <c r="I86" s="112">
        <f t="shared" si="38"/>
        <v>8.7962963402777781E-4</v>
      </c>
      <c r="J86" s="112">
        <f t="shared" si="20"/>
        <v>3.5200000000000002E-2</v>
      </c>
      <c r="K86" s="112">
        <f t="shared" si="21"/>
        <v>9.7264640000000011E-4</v>
      </c>
      <c r="L86" s="112">
        <f t="shared" si="28"/>
        <v>0.90436733640074929</v>
      </c>
      <c r="M86" s="112">
        <v>150</v>
      </c>
      <c r="N86" s="112">
        <f t="shared" si="29"/>
        <v>0.5266122187745691</v>
      </c>
      <c r="O86" s="112">
        <f t="shared" si="30"/>
        <v>4.1686048886268402E-2</v>
      </c>
      <c r="P86" s="140">
        <f t="shared" si="34"/>
        <v>1888.1869999999999</v>
      </c>
      <c r="Q86" s="113">
        <f t="shared" si="23"/>
        <v>1888.1869999999999</v>
      </c>
      <c r="R86" s="113">
        <f t="shared" si="24"/>
        <v>1888.1453139511136</v>
      </c>
      <c r="S86" s="114">
        <f t="shared" si="35"/>
        <v>-5.3499999999985452E-3</v>
      </c>
      <c r="T86" s="113">
        <f t="shared" si="31"/>
        <v>1879.778</v>
      </c>
      <c r="U86" s="113">
        <f>1</f>
        <v>1</v>
      </c>
      <c r="V86" s="113">
        <f t="shared" si="33"/>
        <v>8.3673139511136014</v>
      </c>
      <c r="W86" s="112">
        <f t="shared" si="32"/>
        <v>8.4089999999998781</v>
      </c>
      <c r="X86" s="110"/>
      <c r="Y86" s="110"/>
      <c r="Z86" s="115"/>
      <c r="AA86" s="115"/>
      <c r="AB86" s="171"/>
      <c r="AC86" s="116">
        <f t="shared" si="39"/>
        <v>40</v>
      </c>
      <c r="AD86" s="116">
        <f t="shared" si="26"/>
        <v>35.200000000000003</v>
      </c>
      <c r="AE86" s="116">
        <f t="shared" si="36"/>
        <v>2.4</v>
      </c>
      <c r="AF86" s="117" t="str">
        <f t="shared" ref="AF86" si="54">AF85</f>
        <v>PN 8</v>
      </c>
      <c r="AG86" s="87"/>
    </row>
    <row r="87" spans="1:33" x14ac:dyDescent="0.25">
      <c r="A87" s="167"/>
      <c r="B87" s="168" t="s">
        <v>238</v>
      </c>
      <c r="C87" s="169">
        <v>9865524.1652000006</v>
      </c>
      <c r="D87" s="169">
        <v>787754.71429999999</v>
      </c>
      <c r="E87" s="170">
        <v>1880.68</v>
      </c>
      <c r="F87" s="118">
        <v>1620</v>
      </c>
      <c r="G87" s="111">
        <f t="shared" si="47"/>
        <v>20</v>
      </c>
      <c r="H87" s="170">
        <v>1880.68</v>
      </c>
      <c r="I87" s="112">
        <f t="shared" si="38"/>
        <v>8.7962963402777781E-4</v>
      </c>
      <c r="J87" s="112">
        <f t="shared" si="20"/>
        <v>3.5200000000000002E-2</v>
      </c>
      <c r="K87" s="112">
        <f t="shared" si="21"/>
        <v>9.7264640000000011E-4</v>
      </c>
      <c r="L87" s="112">
        <f t="shared" si="28"/>
        <v>0.90436733640074929</v>
      </c>
      <c r="M87" s="112">
        <v>150</v>
      </c>
      <c r="N87" s="112">
        <f t="shared" si="29"/>
        <v>0.5266122187745691</v>
      </c>
      <c r="O87" s="112">
        <f t="shared" si="30"/>
        <v>4.1686048886268402E-2</v>
      </c>
      <c r="P87" s="140">
        <f t="shared" si="34"/>
        <v>1888.1869999999999</v>
      </c>
      <c r="Q87" s="113">
        <f t="shared" si="23"/>
        <v>1888.1869999999999</v>
      </c>
      <c r="R87" s="113">
        <f t="shared" si="24"/>
        <v>1888.1453139511136</v>
      </c>
      <c r="S87" s="114">
        <f t="shared" si="35"/>
        <v>-4.8999999999978176E-3</v>
      </c>
      <c r="T87" s="113">
        <f t="shared" si="31"/>
        <v>1879.68</v>
      </c>
      <c r="U87" s="113">
        <f>1</f>
        <v>1</v>
      </c>
      <c r="V87" s="113">
        <f t="shared" si="33"/>
        <v>8.4653139511135578</v>
      </c>
      <c r="W87" s="112">
        <f t="shared" si="32"/>
        <v>8.5069999999998345</v>
      </c>
      <c r="X87" s="110"/>
      <c r="Y87" s="110"/>
      <c r="Z87" s="115"/>
      <c r="AA87" s="115"/>
      <c r="AB87" s="171"/>
      <c r="AC87" s="116">
        <f t="shared" si="39"/>
        <v>40</v>
      </c>
      <c r="AD87" s="116">
        <f t="shared" si="26"/>
        <v>35.200000000000003</v>
      </c>
      <c r="AE87" s="116">
        <f t="shared" si="36"/>
        <v>2.4</v>
      </c>
      <c r="AF87" s="117" t="str">
        <f t="shared" ref="AF87" si="55">AF86</f>
        <v>PN 8</v>
      </c>
      <c r="AG87" s="87"/>
    </row>
    <row r="88" spans="1:33" x14ac:dyDescent="0.25">
      <c r="A88" s="167"/>
      <c r="B88" s="176" t="s">
        <v>239</v>
      </c>
      <c r="C88" s="169">
        <v>9865509.7958000004</v>
      </c>
      <c r="D88" s="169">
        <v>787768.62390000001</v>
      </c>
      <c r="E88" s="170">
        <v>1880.5920000000001</v>
      </c>
      <c r="F88" s="118">
        <v>1640</v>
      </c>
      <c r="G88" s="111">
        <f t="shared" si="47"/>
        <v>20</v>
      </c>
      <c r="H88" s="170">
        <v>1880.5920000000001</v>
      </c>
      <c r="I88" s="112">
        <f t="shared" si="38"/>
        <v>8.7962963402777781E-4</v>
      </c>
      <c r="J88" s="112">
        <f t="shared" si="20"/>
        <v>3.5200000000000002E-2</v>
      </c>
      <c r="K88" s="112">
        <f t="shared" si="21"/>
        <v>9.7264640000000011E-4</v>
      </c>
      <c r="L88" s="112">
        <f t="shared" si="28"/>
        <v>0.90436733640074929</v>
      </c>
      <c r="M88" s="112">
        <v>150</v>
      </c>
      <c r="N88" s="112">
        <f t="shared" si="29"/>
        <v>0.5266122187745691</v>
      </c>
      <c r="O88" s="112">
        <f t="shared" si="30"/>
        <v>4.1686048886268402E-2</v>
      </c>
      <c r="P88" s="140">
        <f t="shared" si="34"/>
        <v>1888.1869999999999</v>
      </c>
      <c r="Q88" s="113">
        <f t="shared" si="23"/>
        <v>1888.1869999999999</v>
      </c>
      <c r="R88" s="113">
        <f t="shared" si="24"/>
        <v>1888.1453139511136</v>
      </c>
      <c r="S88" s="114">
        <f t="shared" si="35"/>
        <v>-4.3999999999982716E-3</v>
      </c>
      <c r="T88" s="113">
        <f t="shared" si="31"/>
        <v>1879.5920000000001</v>
      </c>
      <c r="U88" s="113">
        <f>1</f>
        <v>1</v>
      </c>
      <c r="V88" s="113">
        <f t="shared" si="33"/>
        <v>8.5533139511135232</v>
      </c>
      <c r="W88" s="112">
        <f t="shared" si="32"/>
        <v>8.5949999999997999</v>
      </c>
      <c r="X88" s="110"/>
      <c r="Y88" s="110"/>
      <c r="Z88" s="115"/>
      <c r="AA88" s="115"/>
      <c r="AB88" s="171"/>
      <c r="AC88" s="116">
        <f t="shared" si="39"/>
        <v>40</v>
      </c>
      <c r="AD88" s="116">
        <f t="shared" si="26"/>
        <v>35.200000000000003</v>
      </c>
      <c r="AE88" s="116">
        <f t="shared" si="36"/>
        <v>2.4</v>
      </c>
      <c r="AF88" s="117" t="str">
        <f t="shared" ref="AF88" si="56">AF87</f>
        <v>PN 8</v>
      </c>
      <c r="AG88" s="87"/>
    </row>
    <row r="89" spans="1:33" x14ac:dyDescent="0.25">
      <c r="A89" s="167"/>
      <c r="B89" s="168" t="s">
        <v>240</v>
      </c>
      <c r="C89" s="169">
        <v>9865495.2795000002</v>
      </c>
      <c r="D89" s="169">
        <v>787782.38170000003</v>
      </c>
      <c r="E89" s="170">
        <v>1880.5160000000001</v>
      </c>
      <c r="F89" s="118">
        <v>1660</v>
      </c>
      <c r="G89" s="111">
        <f t="shared" si="47"/>
        <v>20</v>
      </c>
      <c r="H89" s="170">
        <v>1880.5160000000001</v>
      </c>
      <c r="I89" s="112">
        <f t="shared" si="38"/>
        <v>8.7962963402777781E-4</v>
      </c>
      <c r="J89" s="112">
        <f t="shared" si="20"/>
        <v>3.5200000000000002E-2</v>
      </c>
      <c r="K89" s="112">
        <f t="shared" si="21"/>
        <v>9.7264640000000011E-4</v>
      </c>
      <c r="L89" s="112">
        <f t="shared" si="28"/>
        <v>0.90436733640074929</v>
      </c>
      <c r="M89" s="112">
        <v>150</v>
      </c>
      <c r="N89" s="112">
        <f t="shared" si="29"/>
        <v>0.5266122187745691</v>
      </c>
      <c r="O89" s="112">
        <f t="shared" si="30"/>
        <v>4.1686048886268402E-2</v>
      </c>
      <c r="P89" s="140">
        <f t="shared" si="34"/>
        <v>1888.1869999999999</v>
      </c>
      <c r="Q89" s="113">
        <f t="shared" si="23"/>
        <v>1888.1869999999999</v>
      </c>
      <c r="R89" s="113">
        <f t="shared" si="24"/>
        <v>1888.1453139511136</v>
      </c>
      <c r="S89" s="114">
        <f t="shared" si="35"/>
        <v>-3.8000000000010916E-3</v>
      </c>
      <c r="T89" s="113">
        <f t="shared" si="31"/>
        <v>1879.5160000000001</v>
      </c>
      <c r="U89" s="113">
        <f>1</f>
        <v>1</v>
      </c>
      <c r="V89" s="113">
        <f t="shared" si="33"/>
        <v>8.629313951113545</v>
      </c>
      <c r="W89" s="112">
        <f t="shared" si="32"/>
        <v>8.6709999999998217</v>
      </c>
      <c r="X89" s="110"/>
      <c r="Y89" s="110"/>
      <c r="Z89" s="115"/>
      <c r="AA89" s="115"/>
      <c r="AB89" s="171"/>
      <c r="AC89" s="116">
        <f t="shared" si="39"/>
        <v>40</v>
      </c>
      <c r="AD89" s="116">
        <f t="shared" si="26"/>
        <v>35.200000000000003</v>
      </c>
      <c r="AE89" s="116">
        <f t="shared" si="36"/>
        <v>2.4</v>
      </c>
      <c r="AF89" s="117" t="str">
        <f t="shared" ref="AF89" si="57">AF88</f>
        <v>PN 8</v>
      </c>
      <c r="AG89" s="87"/>
    </row>
    <row r="90" spans="1:33" x14ac:dyDescent="0.25">
      <c r="A90" s="167"/>
      <c r="B90" s="176" t="s">
        <v>241</v>
      </c>
      <c r="C90" s="169">
        <v>9865480.9258999992</v>
      </c>
      <c r="D90" s="169">
        <v>787796.30850000004</v>
      </c>
      <c r="E90" s="170">
        <v>1880.4480000000001</v>
      </c>
      <c r="F90" s="118">
        <v>1680</v>
      </c>
      <c r="G90" s="111">
        <f t="shared" si="47"/>
        <v>20</v>
      </c>
      <c r="H90" s="170">
        <v>1880.4480000000001</v>
      </c>
      <c r="I90" s="112">
        <f t="shared" si="38"/>
        <v>8.7962963402777781E-4</v>
      </c>
      <c r="J90" s="112">
        <f t="shared" si="20"/>
        <v>3.5200000000000002E-2</v>
      </c>
      <c r="K90" s="112">
        <f t="shared" si="21"/>
        <v>9.7264640000000011E-4</v>
      </c>
      <c r="L90" s="112">
        <f t="shared" si="28"/>
        <v>0.90436733640074929</v>
      </c>
      <c r="M90" s="112">
        <v>150</v>
      </c>
      <c r="N90" s="112">
        <f t="shared" si="29"/>
        <v>0.5266122187745691</v>
      </c>
      <c r="O90" s="112">
        <f t="shared" si="30"/>
        <v>4.1686048886268402E-2</v>
      </c>
      <c r="P90" s="140">
        <f t="shared" si="34"/>
        <v>1888.1869999999999</v>
      </c>
      <c r="Q90" s="113">
        <f t="shared" si="23"/>
        <v>1888.1869999999999</v>
      </c>
      <c r="R90" s="113">
        <f t="shared" si="24"/>
        <v>1888.1453139511136</v>
      </c>
      <c r="S90" s="114">
        <f t="shared" si="35"/>
        <v>-3.3999999999991815E-3</v>
      </c>
      <c r="T90" s="113">
        <f t="shared" si="31"/>
        <v>1879.4480000000001</v>
      </c>
      <c r="U90" s="113">
        <f>1</f>
        <v>1</v>
      </c>
      <c r="V90" s="113">
        <f t="shared" si="33"/>
        <v>8.6973139511135287</v>
      </c>
      <c r="W90" s="112">
        <f t="shared" si="32"/>
        <v>8.7389999999998054</v>
      </c>
      <c r="X90" s="110"/>
      <c r="Y90" s="110"/>
      <c r="Z90" s="115"/>
      <c r="AA90" s="115"/>
      <c r="AB90" s="171"/>
      <c r="AC90" s="116">
        <f t="shared" si="39"/>
        <v>40</v>
      </c>
      <c r="AD90" s="116">
        <f t="shared" si="26"/>
        <v>35.200000000000003</v>
      </c>
      <c r="AE90" s="116">
        <f t="shared" si="36"/>
        <v>2.4</v>
      </c>
      <c r="AF90" s="117" t="str">
        <f t="shared" ref="AF90" si="58">AF89</f>
        <v>PN 8</v>
      </c>
      <c r="AG90" s="87"/>
    </row>
    <row r="91" spans="1:33" x14ac:dyDescent="0.25">
      <c r="A91" s="167"/>
      <c r="B91" s="168" t="s">
        <v>242</v>
      </c>
      <c r="C91" s="169">
        <v>9865466.6257000007</v>
      </c>
      <c r="D91" s="169">
        <v>787810.29070000001</v>
      </c>
      <c r="E91" s="170">
        <v>1880.3810000000001</v>
      </c>
      <c r="F91" s="118">
        <v>1700</v>
      </c>
      <c r="G91" s="111">
        <f t="shared" si="47"/>
        <v>20</v>
      </c>
      <c r="H91" s="170">
        <v>1880.3810000000001</v>
      </c>
      <c r="I91" s="112">
        <f t="shared" si="38"/>
        <v>8.7962963402777781E-4</v>
      </c>
      <c r="J91" s="112">
        <f t="shared" si="20"/>
        <v>3.5200000000000002E-2</v>
      </c>
      <c r="K91" s="112">
        <f t="shared" si="21"/>
        <v>9.7264640000000011E-4</v>
      </c>
      <c r="L91" s="112">
        <f t="shared" si="28"/>
        <v>0.90436733640074929</v>
      </c>
      <c r="M91" s="112">
        <v>150</v>
      </c>
      <c r="N91" s="112">
        <f t="shared" si="29"/>
        <v>0.5266122187745691</v>
      </c>
      <c r="O91" s="112">
        <f t="shared" si="30"/>
        <v>4.1686048886268402E-2</v>
      </c>
      <c r="P91" s="140">
        <f t="shared" si="34"/>
        <v>1888.1869999999999</v>
      </c>
      <c r="Q91" s="113">
        <f t="shared" si="23"/>
        <v>1888.1869999999999</v>
      </c>
      <c r="R91" s="113">
        <f t="shared" si="24"/>
        <v>1888.1453139511136</v>
      </c>
      <c r="S91" s="114">
        <f t="shared" si="35"/>
        <v>-3.350000000000364E-3</v>
      </c>
      <c r="T91" s="113">
        <f t="shared" si="31"/>
        <v>1879.3810000000001</v>
      </c>
      <c r="U91" s="113">
        <f>1</f>
        <v>1</v>
      </c>
      <c r="V91" s="113">
        <f t="shared" si="33"/>
        <v>8.7643139511135359</v>
      </c>
      <c r="W91" s="112">
        <f t="shared" si="32"/>
        <v>8.8059999999998126</v>
      </c>
      <c r="X91" s="110"/>
      <c r="Y91" s="110"/>
      <c r="Z91" s="115"/>
      <c r="AA91" s="115"/>
      <c r="AB91" s="171"/>
      <c r="AC91" s="116">
        <f t="shared" si="39"/>
        <v>40</v>
      </c>
      <c r="AD91" s="116">
        <f t="shared" si="26"/>
        <v>35.200000000000003</v>
      </c>
      <c r="AE91" s="116">
        <f t="shared" si="36"/>
        <v>2.4</v>
      </c>
      <c r="AF91" s="117" t="str">
        <f t="shared" ref="AF91" si="59">AF90</f>
        <v>PN 8</v>
      </c>
      <c r="AG91" s="87"/>
    </row>
    <row r="92" spans="1:33" x14ac:dyDescent="0.25">
      <c r="A92" s="167"/>
      <c r="B92" s="176" t="s">
        <v>243</v>
      </c>
      <c r="C92" s="169">
        <v>9865452.2389000002</v>
      </c>
      <c r="D92" s="169">
        <v>787824.18389999995</v>
      </c>
      <c r="E92" s="170">
        <v>1880.32</v>
      </c>
      <c r="F92" s="118">
        <v>1720</v>
      </c>
      <c r="G92" s="111">
        <f t="shared" si="47"/>
        <v>20</v>
      </c>
      <c r="H92" s="170">
        <v>1880.32</v>
      </c>
      <c r="I92" s="112">
        <f t="shared" si="38"/>
        <v>8.7962963402777781E-4</v>
      </c>
      <c r="J92" s="112">
        <f t="shared" si="20"/>
        <v>3.5200000000000002E-2</v>
      </c>
      <c r="K92" s="112">
        <f t="shared" si="21"/>
        <v>9.7264640000000011E-4</v>
      </c>
      <c r="L92" s="112">
        <f t="shared" si="28"/>
        <v>0.90436733640074929</v>
      </c>
      <c r="M92" s="112">
        <v>150</v>
      </c>
      <c r="N92" s="112">
        <f t="shared" si="29"/>
        <v>0.5266122187745691</v>
      </c>
      <c r="O92" s="112">
        <f t="shared" si="30"/>
        <v>4.1686048886268402E-2</v>
      </c>
      <c r="P92" s="140">
        <f t="shared" si="34"/>
        <v>1888.1869999999999</v>
      </c>
      <c r="Q92" s="113">
        <f t="shared" si="23"/>
        <v>1888.1869999999999</v>
      </c>
      <c r="R92" s="113">
        <f t="shared" si="24"/>
        <v>1888.1453139511136</v>
      </c>
      <c r="S92" s="114">
        <f t="shared" si="35"/>
        <v>-3.0500000000074578E-3</v>
      </c>
      <c r="T92" s="113">
        <f t="shared" si="31"/>
        <v>1879.32</v>
      </c>
      <c r="U92" s="113">
        <f>1</f>
        <v>1</v>
      </c>
      <c r="V92" s="113">
        <f t="shared" si="33"/>
        <v>8.8253139511136851</v>
      </c>
      <c r="W92" s="112">
        <f t="shared" si="32"/>
        <v>8.8669999999999618</v>
      </c>
      <c r="X92" s="110"/>
      <c r="Y92" s="110"/>
      <c r="Z92" s="115"/>
      <c r="AA92" s="115"/>
      <c r="AB92" s="171"/>
      <c r="AC92" s="116">
        <f t="shared" si="39"/>
        <v>40</v>
      </c>
      <c r="AD92" s="116">
        <f t="shared" si="26"/>
        <v>35.200000000000003</v>
      </c>
      <c r="AE92" s="116">
        <f t="shared" si="36"/>
        <v>2.4</v>
      </c>
      <c r="AF92" s="117" t="str">
        <f t="shared" ref="AF92" si="60">AF91</f>
        <v>PN 8</v>
      </c>
      <c r="AG92" s="87"/>
    </row>
    <row r="93" spans="1:33" x14ac:dyDescent="0.25">
      <c r="A93" s="167"/>
      <c r="B93" s="168" t="s">
        <v>244</v>
      </c>
      <c r="C93" s="169">
        <v>9865437.8322999999</v>
      </c>
      <c r="D93" s="169">
        <v>787838.05649999995</v>
      </c>
      <c r="E93" s="170">
        <v>1880.26</v>
      </c>
      <c r="F93" s="118">
        <v>1740</v>
      </c>
      <c r="G93" s="111">
        <f t="shared" si="47"/>
        <v>20</v>
      </c>
      <c r="H93" s="170">
        <v>1880.26</v>
      </c>
      <c r="I93" s="112">
        <f t="shared" si="38"/>
        <v>8.7962963402777781E-4</v>
      </c>
      <c r="J93" s="112">
        <f t="shared" si="20"/>
        <v>3.5200000000000002E-2</v>
      </c>
      <c r="K93" s="112">
        <f t="shared" si="21"/>
        <v>9.7264640000000011E-4</v>
      </c>
      <c r="L93" s="112">
        <f t="shared" si="28"/>
        <v>0.90436733640074929</v>
      </c>
      <c r="M93" s="112">
        <v>150</v>
      </c>
      <c r="N93" s="112">
        <f t="shared" si="29"/>
        <v>0.5266122187745691</v>
      </c>
      <c r="O93" s="112">
        <f t="shared" si="30"/>
        <v>4.1686048886268402E-2</v>
      </c>
      <c r="P93" s="140">
        <f t="shared" si="34"/>
        <v>1888.1869999999999</v>
      </c>
      <c r="Q93" s="113">
        <f t="shared" si="23"/>
        <v>1888.1869999999999</v>
      </c>
      <c r="R93" s="113">
        <f t="shared" si="24"/>
        <v>1888.1453139511136</v>
      </c>
      <c r="S93" s="114">
        <f t="shared" si="35"/>
        <v>-2.9999999999972713E-3</v>
      </c>
      <c r="T93" s="113">
        <f t="shared" si="31"/>
        <v>1879.26</v>
      </c>
      <c r="U93" s="113">
        <f>1</f>
        <v>1</v>
      </c>
      <c r="V93" s="113">
        <f t="shared" si="33"/>
        <v>8.8853139511136305</v>
      </c>
      <c r="W93" s="112">
        <f t="shared" si="32"/>
        <v>8.9269999999999072</v>
      </c>
      <c r="X93" s="110"/>
      <c r="Y93" s="110"/>
      <c r="Z93" s="115"/>
      <c r="AA93" s="115"/>
      <c r="AB93" s="171"/>
      <c r="AC93" s="116">
        <f t="shared" si="39"/>
        <v>40</v>
      </c>
      <c r="AD93" s="116">
        <f t="shared" si="26"/>
        <v>35.200000000000003</v>
      </c>
      <c r="AE93" s="116">
        <f t="shared" si="36"/>
        <v>2.4</v>
      </c>
      <c r="AF93" s="117" t="str">
        <f t="shared" ref="AF93" si="61">AF92</f>
        <v>PN 8</v>
      </c>
      <c r="AG93" s="87"/>
    </row>
    <row r="94" spans="1:33" x14ac:dyDescent="0.25">
      <c r="A94" s="167"/>
      <c r="B94" s="176" t="s">
        <v>245</v>
      </c>
      <c r="C94" s="169">
        <v>9865423.3475000001</v>
      </c>
      <c r="D94" s="169">
        <v>787851.84710000001</v>
      </c>
      <c r="E94" s="170">
        <v>1880.221</v>
      </c>
      <c r="F94" s="118">
        <v>1760</v>
      </c>
      <c r="G94" s="111">
        <f t="shared" si="47"/>
        <v>20</v>
      </c>
      <c r="H94" s="170">
        <v>1880.221</v>
      </c>
      <c r="I94" s="112">
        <f t="shared" si="38"/>
        <v>8.7962963402777781E-4</v>
      </c>
      <c r="J94" s="112">
        <f t="shared" si="20"/>
        <v>3.5200000000000002E-2</v>
      </c>
      <c r="K94" s="112">
        <f t="shared" si="21"/>
        <v>9.7264640000000011E-4</v>
      </c>
      <c r="L94" s="112">
        <f t="shared" si="28"/>
        <v>0.90436733640074929</v>
      </c>
      <c r="M94" s="112">
        <v>150</v>
      </c>
      <c r="N94" s="112">
        <f t="shared" si="29"/>
        <v>0.5266122187745691</v>
      </c>
      <c r="O94" s="112">
        <f t="shared" si="30"/>
        <v>4.1686048886268402E-2</v>
      </c>
      <c r="P94" s="140">
        <f t="shared" si="34"/>
        <v>1888.1869999999999</v>
      </c>
      <c r="Q94" s="113">
        <f t="shared" si="23"/>
        <v>1888.1869999999999</v>
      </c>
      <c r="R94" s="113">
        <f t="shared" si="24"/>
        <v>1888.1453139511136</v>
      </c>
      <c r="S94" s="114">
        <f t="shared" si="35"/>
        <v>-1.9499999999993633E-3</v>
      </c>
      <c r="T94" s="113">
        <f t="shared" si="31"/>
        <v>1879.221</v>
      </c>
      <c r="U94" s="113">
        <f>1</f>
        <v>1</v>
      </c>
      <c r="V94" s="113">
        <f t="shared" si="33"/>
        <v>8.9243139511136178</v>
      </c>
      <c r="W94" s="112">
        <f t="shared" si="32"/>
        <v>8.9659999999998945</v>
      </c>
      <c r="X94" s="110"/>
      <c r="Y94" s="110"/>
      <c r="Z94" s="115"/>
      <c r="AA94" s="115"/>
      <c r="AB94" s="171"/>
      <c r="AC94" s="116">
        <f t="shared" si="39"/>
        <v>40</v>
      </c>
      <c r="AD94" s="116">
        <f t="shared" si="26"/>
        <v>35.200000000000003</v>
      </c>
      <c r="AE94" s="116">
        <f t="shared" si="36"/>
        <v>2.4</v>
      </c>
      <c r="AF94" s="117" t="str">
        <f t="shared" ref="AF94" si="62">AF93</f>
        <v>PN 8</v>
      </c>
      <c r="AG94" s="87"/>
    </row>
    <row r="95" spans="1:33" x14ac:dyDescent="0.25">
      <c r="A95" s="167"/>
      <c r="B95" s="168" t="s">
        <v>246</v>
      </c>
      <c r="C95" s="169">
        <v>9865408.8114999998</v>
      </c>
      <c r="D95" s="169">
        <v>787865.58409999998</v>
      </c>
      <c r="E95" s="170">
        <v>1880.1959999999999</v>
      </c>
      <c r="F95" s="118">
        <v>1780</v>
      </c>
      <c r="G95" s="111">
        <f t="shared" si="47"/>
        <v>20</v>
      </c>
      <c r="H95" s="170">
        <v>1880.1959999999999</v>
      </c>
      <c r="I95" s="112">
        <f t="shared" si="38"/>
        <v>8.7962963402777781E-4</v>
      </c>
      <c r="J95" s="112">
        <f t="shared" si="20"/>
        <v>3.5200000000000002E-2</v>
      </c>
      <c r="K95" s="112">
        <f t="shared" si="21"/>
        <v>9.7264640000000011E-4</v>
      </c>
      <c r="L95" s="112">
        <f t="shared" si="28"/>
        <v>0.90436733640074929</v>
      </c>
      <c r="M95" s="112">
        <v>150</v>
      </c>
      <c r="N95" s="112">
        <f t="shared" si="29"/>
        <v>0.5266122187745691</v>
      </c>
      <c r="O95" s="112">
        <f t="shared" si="30"/>
        <v>4.1686048886268402E-2</v>
      </c>
      <c r="P95" s="140">
        <f t="shared" si="34"/>
        <v>1888.1869999999999</v>
      </c>
      <c r="Q95" s="113">
        <f t="shared" si="23"/>
        <v>1888.1869999999999</v>
      </c>
      <c r="R95" s="113">
        <f t="shared" si="24"/>
        <v>1888.1453139511136</v>
      </c>
      <c r="S95" s="114">
        <f t="shared" si="35"/>
        <v>-1.2500000000045474E-3</v>
      </c>
      <c r="T95" s="113">
        <f t="shared" si="31"/>
        <v>1879.1959999999999</v>
      </c>
      <c r="U95" s="113">
        <f>1</f>
        <v>1</v>
      </c>
      <c r="V95" s="113">
        <f t="shared" si="33"/>
        <v>8.9493139511137088</v>
      </c>
      <c r="W95" s="112">
        <f t="shared" si="32"/>
        <v>8.9909999999999854</v>
      </c>
      <c r="X95" s="110"/>
      <c r="Y95" s="110"/>
      <c r="Z95" s="115"/>
      <c r="AA95" s="115"/>
      <c r="AB95" s="171"/>
      <c r="AC95" s="116">
        <f t="shared" si="39"/>
        <v>40</v>
      </c>
      <c r="AD95" s="116">
        <f t="shared" si="26"/>
        <v>35.200000000000003</v>
      </c>
      <c r="AE95" s="116">
        <f t="shared" si="36"/>
        <v>2.4</v>
      </c>
      <c r="AF95" s="117" t="str">
        <f t="shared" ref="AF95" si="63">AF94</f>
        <v>PN 8</v>
      </c>
      <c r="AG95" s="87"/>
    </row>
    <row r="96" spans="1:33" x14ac:dyDescent="0.25">
      <c r="A96" s="167"/>
      <c r="B96" s="176" t="s">
        <v>247</v>
      </c>
      <c r="C96" s="169">
        <v>9865394.4049999993</v>
      </c>
      <c r="D96" s="169">
        <v>787879.45449999999</v>
      </c>
      <c r="E96" s="170">
        <v>1880.1590000000001</v>
      </c>
      <c r="F96" s="118">
        <v>1800</v>
      </c>
      <c r="G96" s="111">
        <f t="shared" si="47"/>
        <v>20</v>
      </c>
      <c r="H96" s="170">
        <v>1880.1590000000001</v>
      </c>
      <c r="I96" s="112">
        <f t="shared" si="38"/>
        <v>8.7962963402777781E-4</v>
      </c>
      <c r="J96" s="112">
        <f t="shared" si="20"/>
        <v>3.5200000000000002E-2</v>
      </c>
      <c r="K96" s="112">
        <f t="shared" si="21"/>
        <v>9.7264640000000011E-4</v>
      </c>
      <c r="L96" s="112">
        <f t="shared" si="28"/>
        <v>0.90436733640074929</v>
      </c>
      <c r="M96" s="112">
        <v>150</v>
      </c>
      <c r="N96" s="112">
        <f t="shared" si="29"/>
        <v>0.5266122187745691</v>
      </c>
      <c r="O96" s="112">
        <f t="shared" si="30"/>
        <v>4.1686048886268402E-2</v>
      </c>
      <c r="P96" s="140">
        <f t="shared" si="34"/>
        <v>1888.1869999999999</v>
      </c>
      <c r="Q96" s="113">
        <f t="shared" si="23"/>
        <v>1888.1869999999999</v>
      </c>
      <c r="R96" s="113">
        <f t="shared" si="24"/>
        <v>1888.1453139511136</v>
      </c>
      <c r="S96" s="114">
        <f t="shared" si="35"/>
        <v>-1.8499999999903594E-3</v>
      </c>
      <c r="T96" s="113">
        <f t="shared" si="31"/>
        <v>1879.1590000000001</v>
      </c>
      <c r="U96" s="113">
        <f>1</f>
        <v>1</v>
      </c>
      <c r="V96" s="113">
        <f t="shared" si="33"/>
        <v>8.9863139511135159</v>
      </c>
      <c r="W96" s="112">
        <f t="shared" si="32"/>
        <v>9.0279999999997926</v>
      </c>
      <c r="X96" s="110"/>
      <c r="Y96" s="110"/>
      <c r="Z96" s="115"/>
      <c r="AA96" s="115"/>
      <c r="AB96" s="171"/>
      <c r="AC96" s="116">
        <f t="shared" si="39"/>
        <v>40</v>
      </c>
      <c r="AD96" s="116">
        <f t="shared" si="26"/>
        <v>35.200000000000003</v>
      </c>
      <c r="AE96" s="116">
        <f t="shared" si="36"/>
        <v>2.4</v>
      </c>
      <c r="AF96" s="117" t="str">
        <f t="shared" ref="AF96" si="64">AF95</f>
        <v>PN 8</v>
      </c>
      <c r="AG96" s="87"/>
    </row>
    <row r="97" spans="1:33" x14ac:dyDescent="0.25">
      <c r="A97" s="167"/>
      <c r="B97" s="168" t="s">
        <v>248</v>
      </c>
      <c r="C97" s="169">
        <v>9865380.2453000005</v>
      </c>
      <c r="D97" s="169">
        <v>787893.57900000003</v>
      </c>
      <c r="E97" s="170">
        <v>1880.1020000000001</v>
      </c>
      <c r="F97" s="118">
        <v>1820</v>
      </c>
      <c r="G97" s="111">
        <f t="shared" si="47"/>
        <v>20</v>
      </c>
      <c r="H97" s="170">
        <v>1880.1020000000001</v>
      </c>
      <c r="I97" s="112">
        <f t="shared" si="38"/>
        <v>8.7962963402777781E-4</v>
      </c>
      <c r="J97" s="112">
        <f t="shared" si="20"/>
        <v>3.5200000000000002E-2</v>
      </c>
      <c r="K97" s="112">
        <f t="shared" si="21"/>
        <v>9.7264640000000011E-4</v>
      </c>
      <c r="L97" s="112">
        <f t="shared" si="28"/>
        <v>0.90436733640074929</v>
      </c>
      <c r="M97" s="112">
        <v>150</v>
      </c>
      <c r="N97" s="112">
        <f t="shared" si="29"/>
        <v>0.5266122187745691</v>
      </c>
      <c r="O97" s="112">
        <f t="shared" si="30"/>
        <v>4.1686048886268402E-2</v>
      </c>
      <c r="P97" s="140">
        <f t="shared" si="34"/>
        <v>1888.1869999999999</v>
      </c>
      <c r="Q97" s="113">
        <f t="shared" si="23"/>
        <v>1888.1869999999999</v>
      </c>
      <c r="R97" s="113">
        <f t="shared" si="24"/>
        <v>1888.1453139511136</v>
      </c>
      <c r="S97" s="114">
        <f t="shared" si="35"/>
        <v>-2.8500000000008185E-3</v>
      </c>
      <c r="T97" s="113">
        <f t="shared" si="31"/>
        <v>1879.1020000000001</v>
      </c>
      <c r="U97" s="113">
        <f>1</f>
        <v>1</v>
      </c>
      <c r="V97" s="113">
        <f t="shared" si="33"/>
        <v>9.0433139511135323</v>
      </c>
      <c r="W97" s="112">
        <f t="shared" si="32"/>
        <v>9.084999999999809</v>
      </c>
      <c r="X97" s="110"/>
      <c r="Y97" s="110"/>
      <c r="Z97" s="115"/>
      <c r="AA97" s="115"/>
      <c r="AB97" s="171"/>
      <c r="AC97" s="116">
        <f t="shared" si="39"/>
        <v>40</v>
      </c>
      <c r="AD97" s="116">
        <f t="shared" si="26"/>
        <v>35.200000000000003</v>
      </c>
      <c r="AE97" s="116">
        <f t="shared" si="36"/>
        <v>2.4</v>
      </c>
      <c r="AF97" s="117" t="str">
        <f t="shared" ref="AF97" si="65">AF96</f>
        <v>PN 8</v>
      </c>
      <c r="AG97" s="87"/>
    </row>
    <row r="98" spans="1:33" x14ac:dyDescent="0.25">
      <c r="A98" s="167"/>
      <c r="B98" s="176" t="s">
        <v>249</v>
      </c>
      <c r="C98" s="169">
        <v>9865365.8463000003</v>
      </c>
      <c r="D98" s="169">
        <v>787907.45629999996</v>
      </c>
      <c r="E98" s="170">
        <v>1880.067</v>
      </c>
      <c r="F98" s="118">
        <v>1840</v>
      </c>
      <c r="G98" s="111">
        <f t="shared" si="47"/>
        <v>20</v>
      </c>
      <c r="H98" s="170">
        <v>1880.067</v>
      </c>
      <c r="I98" s="112">
        <f t="shared" si="38"/>
        <v>8.7962963402777781E-4</v>
      </c>
      <c r="J98" s="112">
        <f t="shared" si="20"/>
        <v>3.5200000000000002E-2</v>
      </c>
      <c r="K98" s="112">
        <f t="shared" si="21"/>
        <v>9.7264640000000011E-4</v>
      </c>
      <c r="L98" s="112">
        <f t="shared" si="28"/>
        <v>0.90436733640074929</v>
      </c>
      <c r="M98" s="112">
        <v>150</v>
      </c>
      <c r="N98" s="112">
        <f t="shared" si="29"/>
        <v>0.5266122187745691</v>
      </c>
      <c r="O98" s="112">
        <f t="shared" si="30"/>
        <v>4.1686048886268402E-2</v>
      </c>
      <c r="P98" s="140">
        <f t="shared" si="34"/>
        <v>1888.1869999999999</v>
      </c>
      <c r="Q98" s="113">
        <f t="shared" si="23"/>
        <v>1888.1869999999999</v>
      </c>
      <c r="R98" s="113">
        <f t="shared" si="24"/>
        <v>1888.1453139511136</v>
      </c>
      <c r="S98" s="114">
        <f t="shared" si="35"/>
        <v>-1.7500000000040927E-3</v>
      </c>
      <c r="T98" s="113">
        <f t="shared" si="31"/>
        <v>1879.067</v>
      </c>
      <c r="U98" s="113">
        <f>1</f>
        <v>1</v>
      </c>
      <c r="V98" s="113">
        <f t="shared" si="33"/>
        <v>9.0783139511136142</v>
      </c>
      <c r="W98" s="112">
        <f t="shared" si="32"/>
        <v>9.1199999999998909</v>
      </c>
      <c r="X98" s="110"/>
      <c r="Y98" s="110"/>
      <c r="Z98" s="115"/>
      <c r="AA98" s="115"/>
      <c r="AB98" s="171"/>
      <c r="AC98" s="116">
        <f t="shared" si="39"/>
        <v>40</v>
      </c>
      <c r="AD98" s="116">
        <f t="shared" si="26"/>
        <v>35.200000000000003</v>
      </c>
      <c r="AE98" s="116">
        <f t="shared" si="36"/>
        <v>2.4</v>
      </c>
      <c r="AF98" s="117" t="str">
        <f t="shared" ref="AF98" si="66">AF97</f>
        <v>PN 8</v>
      </c>
      <c r="AG98" s="87"/>
    </row>
    <row r="99" spans="1:33" x14ac:dyDescent="0.25">
      <c r="A99" s="167"/>
      <c r="B99" s="168" t="s">
        <v>250</v>
      </c>
      <c r="C99" s="169">
        <v>9865351.2657999992</v>
      </c>
      <c r="D99" s="169">
        <v>787921.14599999995</v>
      </c>
      <c r="E99" s="170">
        <v>1880.049</v>
      </c>
      <c r="F99" s="118">
        <v>1860</v>
      </c>
      <c r="G99" s="111">
        <f t="shared" si="47"/>
        <v>20</v>
      </c>
      <c r="H99" s="170">
        <v>1880.049</v>
      </c>
      <c r="I99" s="112">
        <f t="shared" si="38"/>
        <v>8.7962963402777781E-4</v>
      </c>
      <c r="J99" s="112">
        <f t="shared" si="20"/>
        <v>3.5200000000000002E-2</v>
      </c>
      <c r="K99" s="112">
        <f t="shared" ref="K99:K109" si="67">3.14*POWER(J99,2)/4</f>
        <v>9.7264640000000011E-4</v>
      </c>
      <c r="L99" s="112">
        <f t="shared" ref="L99:L109" si="68">I99/K99</f>
        <v>0.90436733640074929</v>
      </c>
      <c r="M99" s="112">
        <v>150</v>
      </c>
      <c r="N99" s="112">
        <f t="shared" si="29"/>
        <v>0.5266122187745691</v>
      </c>
      <c r="O99" s="112">
        <f t="shared" si="30"/>
        <v>4.1686048886268402E-2</v>
      </c>
      <c r="P99" s="140">
        <f t="shared" si="34"/>
        <v>1888.1869999999999</v>
      </c>
      <c r="Q99" s="113">
        <f t="shared" si="23"/>
        <v>1888.1869999999999</v>
      </c>
      <c r="R99" s="113">
        <f t="shared" si="24"/>
        <v>1888.1453139511136</v>
      </c>
      <c r="S99" s="114">
        <f t="shared" si="35"/>
        <v>-9.0000000000145519E-4</v>
      </c>
      <c r="T99" s="113">
        <f t="shared" si="31"/>
        <v>1879.049</v>
      </c>
      <c r="U99" s="113">
        <f>1</f>
        <v>1</v>
      </c>
      <c r="V99" s="113">
        <f t="shared" si="33"/>
        <v>9.0963139511136433</v>
      </c>
      <c r="W99" s="112">
        <f t="shared" ref="W99:W109" si="69">$P$35-T99</f>
        <v>9.13799999999992</v>
      </c>
      <c r="X99" s="110"/>
      <c r="Y99" s="110"/>
      <c r="Z99" s="115"/>
      <c r="AA99" s="115"/>
      <c r="AB99" s="171"/>
      <c r="AC99" s="116">
        <f t="shared" si="39"/>
        <v>40</v>
      </c>
      <c r="AD99" s="116">
        <f t="shared" si="26"/>
        <v>35.200000000000003</v>
      </c>
      <c r="AE99" s="116">
        <f t="shared" si="36"/>
        <v>2.4</v>
      </c>
      <c r="AF99" s="117" t="str">
        <f t="shared" ref="AF99" si="70">AF98</f>
        <v>PN 8</v>
      </c>
      <c r="AG99" s="87"/>
    </row>
    <row r="100" spans="1:33" x14ac:dyDescent="0.25">
      <c r="A100" s="167"/>
      <c r="B100" s="176" t="s">
        <v>251</v>
      </c>
      <c r="C100" s="169">
        <v>9865336.9408</v>
      </c>
      <c r="D100" s="169">
        <v>787935.10210000002</v>
      </c>
      <c r="E100" s="170">
        <v>1880.0060000000001</v>
      </c>
      <c r="F100" s="118">
        <v>1880</v>
      </c>
      <c r="G100" s="111">
        <f t="shared" si="47"/>
        <v>20</v>
      </c>
      <c r="H100" s="170">
        <v>1880.0060000000001</v>
      </c>
      <c r="I100" s="112">
        <f t="shared" si="38"/>
        <v>8.7962963402777781E-4</v>
      </c>
      <c r="J100" s="112">
        <f t="shared" ref="J100:J109" si="71">AD100/1000</f>
        <v>3.5200000000000002E-2</v>
      </c>
      <c r="K100" s="112">
        <f t="shared" si="67"/>
        <v>9.7264640000000011E-4</v>
      </c>
      <c r="L100" s="112">
        <f t="shared" si="68"/>
        <v>0.90436733640074929</v>
      </c>
      <c r="M100" s="112">
        <v>150</v>
      </c>
      <c r="N100" s="112">
        <f t="shared" si="29"/>
        <v>0.5266122187745691</v>
      </c>
      <c r="O100" s="112">
        <f t="shared" si="30"/>
        <v>4.1686048886268402E-2</v>
      </c>
      <c r="P100" s="140">
        <f t="shared" si="34"/>
        <v>1888.1869999999999</v>
      </c>
      <c r="Q100" s="113">
        <f t="shared" ref="Q100:Q109" si="72">P100</f>
        <v>1888.1869999999999</v>
      </c>
      <c r="R100" s="113">
        <f t="shared" ref="R100:R109" si="73">Q100-O100</f>
        <v>1888.1453139511136</v>
      </c>
      <c r="S100" s="114">
        <f t="shared" si="35"/>
        <v>-2.1499999999946341E-3</v>
      </c>
      <c r="T100" s="113">
        <f t="shared" si="31"/>
        <v>1879.0060000000001</v>
      </c>
      <c r="U100" s="113">
        <f>1</f>
        <v>1</v>
      </c>
      <c r="V100" s="113">
        <f t="shared" si="33"/>
        <v>9.1393139511135359</v>
      </c>
      <c r="W100" s="112">
        <f t="shared" si="69"/>
        <v>9.1809999999998126</v>
      </c>
      <c r="X100" s="110"/>
      <c r="Y100" s="110"/>
      <c r="Z100" s="115"/>
      <c r="AA100" s="115"/>
      <c r="AB100" s="171"/>
      <c r="AC100" s="116">
        <f t="shared" si="39"/>
        <v>40</v>
      </c>
      <c r="AD100" s="116">
        <f t="shared" ref="AD100:AD109" si="74">AC100-AE100*2</f>
        <v>35.200000000000003</v>
      </c>
      <c r="AE100" s="116">
        <f t="shared" si="36"/>
        <v>2.4</v>
      </c>
      <c r="AF100" s="117" t="str">
        <f t="shared" ref="AF100" si="75">AF99</f>
        <v>PN 8</v>
      </c>
      <c r="AG100" s="87"/>
    </row>
    <row r="101" spans="1:33" x14ac:dyDescent="0.25">
      <c r="A101" s="167"/>
      <c r="B101" s="168" t="s">
        <v>252</v>
      </c>
      <c r="C101" s="169">
        <v>9865322.6598000005</v>
      </c>
      <c r="D101" s="169">
        <v>787949.10400000005</v>
      </c>
      <c r="E101" s="170">
        <v>1879.96</v>
      </c>
      <c r="F101" s="118">
        <v>1900</v>
      </c>
      <c r="G101" s="111">
        <f t="shared" si="47"/>
        <v>20</v>
      </c>
      <c r="H101" s="170">
        <v>1879.96</v>
      </c>
      <c r="I101" s="112">
        <f t="shared" si="38"/>
        <v>8.7962963402777781E-4</v>
      </c>
      <c r="J101" s="112">
        <f t="shared" si="71"/>
        <v>3.5200000000000002E-2</v>
      </c>
      <c r="K101" s="112">
        <f t="shared" si="67"/>
        <v>9.7264640000000011E-4</v>
      </c>
      <c r="L101" s="112">
        <f t="shared" si="68"/>
        <v>0.90436733640074929</v>
      </c>
      <c r="M101" s="112">
        <v>150</v>
      </c>
      <c r="N101" s="112">
        <f t="shared" si="29"/>
        <v>0.5266122187745691</v>
      </c>
      <c r="O101" s="112">
        <f t="shared" si="30"/>
        <v>4.1686048886268402E-2</v>
      </c>
      <c r="P101" s="140">
        <f t="shared" si="34"/>
        <v>1888.1869999999999</v>
      </c>
      <c r="Q101" s="113">
        <f t="shared" si="72"/>
        <v>1888.1869999999999</v>
      </c>
      <c r="R101" s="113">
        <f t="shared" si="73"/>
        <v>1888.1453139511136</v>
      </c>
      <c r="S101" s="114">
        <f t="shared" si="35"/>
        <v>-2.3000000000024555E-3</v>
      </c>
      <c r="T101" s="113">
        <f t="shared" si="31"/>
        <v>1878.96</v>
      </c>
      <c r="U101" s="113">
        <f>1</f>
        <v>1</v>
      </c>
      <c r="V101" s="113">
        <f t="shared" si="33"/>
        <v>9.1853139511135851</v>
      </c>
      <c r="W101" s="112">
        <f t="shared" si="69"/>
        <v>9.2269999999998618</v>
      </c>
      <c r="X101" s="110"/>
      <c r="Y101" s="110"/>
      <c r="Z101" s="115"/>
      <c r="AA101" s="115"/>
      <c r="AB101" s="171"/>
      <c r="AC101" s="116">
        <f t="shared" si="39"/>
        <v>40</v>
      </c>
      <c r="AD101" s="116">
        <f t="shared" si="74"/>
        <v>35.200000000000003</v>
      </c>
      <c r="AE101" s="116">
        <f t="shared" si="36"/>
        <v>2.4</v>
      </c>
      <c r="AF101" s="117" t="str">
        <f t="shared" ref="AF101" si="76">AF100</f>
        <v>PN 8</v>
      </c>
      <c r="AG101" s="87"/>
    </row>
    <row r="102" spans="1:33" x14ac:dyDescent="0.25">
      <c r="A102" s="167"/>
      <c r="B102" s="176" t="s">
        <v>253</v>
      </c>
      <c r="C102" s="169">
        <v>9865307.8235999998</v>
      </c>
      <c r="D102" s="169">
        <v>787962.51580000005</v>
      </c>
      <c r="E102" s="170">
        <v>1879.925</v>
      </c>
      <c r="F102" s="118">
        <v>1920</v>
      </c>
      <c r="G102" s="111">
        <f t="shared" si="47"/>
        <v>20</v>
      </c>
      <c r="H102" s="170">
        <v>1879.925</v>
      </c>
      <c r="I102" s="112">
        <f t="shared" si="38"/>
        <v>8.7962963402777781E-4</v>
      </c>
      <c r="J102" s="112">
        <f t="shared" si="71"/>
        <v>3.5200000000000002E-2</v>
      </c>
      <c r="K102" s="112">
        <f t="shared" si="67"/>
        <v>9.7264640000000011E-4</v>
      </c>
      <c r="L102" s="112">
        <f t="shared" si="68"/>
        <v>0.90436733640074929</v>
      </c>
      <c r="M102" s="112">
        <v>150</v>
      </c>
      <c r="N102" s="112">
        <f t="shared" si="29"/>
        <v>0.5266122187745691</v>
      </c>
      <c r="O102" s="112">
        <f t="shared" si="30"/>
        <v>4.1686048886268402E-2</v>
      </c>
      <c r="P102" s="140">
        <f t="shared" si="34"/>
        <v>1888.1869999999999</v>
      </c>
      <c r="Q102" s="113">
        <f t="shared" si="72"/>
        <v>1888.1869999999999</v>
      </c>
      <c r="R102" s="113">
        <f t="shared" si="73"/>
        <v>1888.1453139511136</v>
      </c>
      <c r="S102" s="114">
        <f t="shared" si="35"/>
        <v>-1.7500000000040927E-3</v>
      </c>
      <c r="T102" s="113">
        <f t="shared" si="31"/>
        <v>1878.925</v>
      </c>
      <c r="U102" s="113">
        <f>1</f>
        <v>1</v>
      </c>
      <c r="V102" s="113">
        <f t="shared" si="33"/>
        <v>9.2203139511136669</v>
      </c>
      <c r="W102" s="112">
        <f t="shared" si="69"/>
        <v>9.2619999999999436</v>
      </c>
      <c r="X102" s="110"/>
      <c r="Y102" s="110"/>
      <c r="Z102" s="115"/>
      <c r="AA102" s="115"/>
      <c r="AB102" s="171"/>
      <c r="AC102" s="116">
        <f t="shared" si="39"/>
        <v>40</v>
      </c>
      <c r="AD102" s="116">
        <f t="shared" si="74"/>
        <v>35.200000000000003</v>
      </c>
      <c r="AE102" s="116">
        <f t="shared" si="36"/>
        <v>2.4</v>
      </c>
      <c r="AF102" s="117" t="str">
        <f t="shared" ref="AF102" si="77">AF101</f>
        <v>PN 8</v>
      </c>
      <c r="AG102" s="87"/>
    </row>
    <row r="103" spans="1:33" x14ac:dyDescent="0.25">
      <c r="A103" s="167"/>
      <c r="B103" s="168" t="s">
        <v>254</v>
      </c>
      <c r="C103" s="169">
        <v>9865292.9776000008</v>
      </c>
      <c r="D103" s="169">
        <v>787975.91709999996</v>
      </c>
      <c r="E103" s="170">
        <v>1879.8889999999999</v>
      </c>
      <c r="F103" s="118">
        <v>1940</v>
      </c>
      <c r="G103" s="111">
        <f t="shared" si="47"/>
        <v>20</v>
      </c>
      <c r="H103" s="170">
        <v>1879.8889999999999</v>
      </c>
      <c r="I103" s="112">
        <f t="shared" si="38"/>
        <v>8.7962963402777781E-4</v>
      </c>
      <c r="J103" s="112">
        <f t="shared" si="71"/>
        <v>3.5200000000000002E-2</v>
      </c>
      <c r="K103" s="112">
        <f t="shared" si="67"/>
        <v>9.7264640000000011E-4</v>
      </c>
      <c r="L103" s="112">
        <f t="shared" si="68"/>
        <v>0.90436733640074929</v>
      </c>
      <c r="M103" s="112">
        <v>150</v>
      </c>
      <c r="N103" s="112">
        <f t="shared" si="29"/>
        <v>0.5266122187745691</v>
      </c>
      <c r="O103" s="112">
        <f t="shared" si="30"/>
        <v>4.1686048886268402E-2</v>
      </c>
      <c r="P103" s="140">
        <f t="shared" si="34"/>
        <v>1888.1869999999999</v>
      </c>
      <c r="Q103" s="113">
        <f t="shared" si="72"/>
        <v>1888.1869999999999</v>
      </c>
      <c r="R103" s="113">
        <f t="shared" si="73"/>
        <v>1888.1453139511136</v>
      </c>
      <c r="S103" s="114">
        <f t="shared" si="35"/>
        <v>-1.8000000000029104E-3</v>
      </c>
      <c r="T103" s="113">
        <f t="shared" si="31"/>
        <v>1878.8889999999999</v>
      </c>
      <c r="U103" s="113">
        <f>1</f>
        <v>1</v>
      </c>
      <c r="V103" s="113">
        <f t="shared" si="33"/>
        <v>9.2563139511137251</v>
      </c>
      <c r="W103" s="112">
        <f t="shared" si="69"/>
        <v>9.2980000000000018</v>
      </c>
      <c r="X103" s="110"/>
      <c r="Y103" s="110"/>
      <c r="Z103" s="115"/>
      <c r="AA103" s="115"/>
      <c r="AB103" s="171"/>
      <c r="AC103" s="116">
        <f t="shared" si="39"/>
        <v>40</v>
      </c>
      <c r="AD103" s="116">
        <f t="shared" si="74"/>
        <v>35.200000000000003</v>
      </c>
      <c r="AE103" s="116">
        <f t="shared" si="36"/>
        <v>2.4</v>
      </c>
      <c r="AF103" s="117" t="str">
        <f t="shared" ref="AF103" si="78">AF102</f>
        <v>PN 8</v>
      </c>
      <c r="AG103" s="87"/>
    </row>
    <row r="104" spans="1:33" x14ac:dyDescent="0.25">
      <c r="A104" s="167"/>
      <c r="B104" s="176" t="s">
        <v>255</v>
      </c>
      <c r="C104" s="169">
        <v>9865278.5997000001</v>
      </c>
      <c r="D104" s="169">
        <v>787989.81929999997</v>
      </c>
      <c r="E104" s="170">
        <v>1879.9</v>
      </c>
      <c r="F104" s="118">
        <v>1960</v>
      </c>
      <c r="G104" s="111">
        <f t="shared" si="47"/>
        <v>20</v>
      </c>
      <c r="H104" s="170">
        <v>1879.9</v>
      </c>
      <c r="I104" s="112">
        <f t="shared" si="38"/>
        <v>8.7962963402777781E-4</v>
      </c>
      <c r="J104" s="112">
        <f t="shared" si="71"/>
        <v>3.5200000000000002E-2</v>
      </c>
      <c r="K104" s="112">
        <f t="shared" si="67"/>
        <v>9.7264640000000011E-4</v>
      </c>
      <c r="L104" s="112">
        <f t="shared" si="68"/>
        <v>0.90436733640074929</v>
      </c>
      <c r="M104" s="112">
        <v>150</v>
      </c>
      <c r="N104" s="112">
        <f t="shared" si="29"/>
        <v>0.5266122187745691</v>
      </c>
      <c r="O104" s="112">
        <f t="shared" si="30"/>
        <v>4.1686048886268402E-2</v>
      </c>
      <c r="P104" s="140">
        <f t="shared" si="34"/>
        <v>1888.1869999999999</v>
      </c>
      <c r="Q104" s="113">
        <f t="shared" si="72"/>
        <v>1888.1869999999999</v>
      </c>
      <c r="R104" s="113">
        <f t="shared" si="73"/>
        <v>1888.1453139511136</v>
      </c>
      <c r="S104" s="114">
        <f t="shared" si="35"/>
        <v>5.5000000000973161E-4</v>
      </c>
      <c r="T104" s="113">
        <f t="shared" si="31"/>
        <v>1878.9</v>
      </c>
      <c r="U104" s="113">
        <f>1</f>
        <v>1</v>
      </c>
      <c r="V104" s="113">
        <f t="shared" si="33"/>
        <v>9.2453139511135305</v>
      </c>
      <c r="W104" s="112">
        <f t="shared" si="69"/>
        <v>9.2869999999998072</v>
      </c>
      <c r="X104" s="110"/>
      <c r="Y104" s="110"/>
      <c r="Z104" s="115"/>
      <c r="AA104" s="115"/>
      <c r="AB104" s="171"/>
      <c r="AC104" s="116">
        <f t="shared" si="39"/>
        <v>40</v>
      </c>
      <c r="AD104" s="116">
        <f t="shared" si="74"/>
        <v>35.200000000000003</v>
      </c>
      <c r="AE104" s="116">
        <f t="shared" si="36"/>
        <v>2.4</v>
      </c>
      <c r="AF104" s="117" t="str">
        <f t="shared" ref="AF104" si="79">AF103</f>
        <v>PN 8</v>
      </c>
      <c r="AG104" s="87"/>
    </row>
    <row r="105" spans="1:33" x14ac:dyDescent="0.25">
      <c r="A105" s="167"/>
      <c r="B105" s="168" t="s">
        <v>256</v>
      </c>
      <c r="C105" s="169">
        <v>9865264.2386000007</v>
      </c>
      <c r="D105" s="169">
        <v>788003.73869999999</v>
      </c>
      <c r="E105" s="170">
        <v>1879.902</v>
      </c>
      <c r="F105" s="118">
        <v>1980</v>
      </c>
      <c r="G105" s="111">
        <f t="shared" si="47"/>
        <v>20</v>
      </c>
      <c r="H105" s="170">
        <v>1879.902</v>
      </c>
      <c r="I105" s="112">
        <f t="shared" si="38"/>
        <v>8.7962963402777781E-4</v>
      </c>
      <c r="J105" s="112">
        <f t="shared" si="71"/>
        <v>3.5200000000000002E-2</v>
      </c>
      <c r="K105" s="112">
        <f t="shared" si="67"/>
        <v>9.7264640000000011E-4</v>
      </c>
      <c r="L105" s="112">
        <f t="shared" si="68"/>
        <v>0.90436733640074929</v>
      </c>
      <c r="M105" s="112">
        <v>150</v>
      </c>
      <c r="N105" s="112">
        <f t="shared" si="29"/>
        <v>0.5266122187745691</v>
      </c>
      <c r="O105" s="112">
        <f t="shared" si="30"/>
        <v>4.1686048886268402E-2</v>
      </c>
      <c r="P105" s="140">
        <f t="shared" si="34"/>
        <v>1888.1869999999999</v>
      </c>
      <c r="Q105" s="113">
        <f t="shared" si="72"/>
        <v>1888.1869999999999</v>
      </c>
      <c r="R105" s="113">
        <f t="shared" si="73"/>
        <v>1888.1453139511136</v>
      </c>
      <c r="S105" s="114">
        <f t="shared" si="35"/>
        <v>9.9999999997635319E-5</v>
      </c>
      <c r="T105" s="113">
        <f t="shared" si="31"/>
        <v>1878.902</v>
      </c>
      <c r="U105" s="113">
        <f>1</f>
        <v>1</v>
      </c>
      <c r="V105" s="113">
        <f t="shared" si="33"/>
        <v>9.2433139511135778</v>
      </c>
      <c r="W105" s="112">
        <f t="shared" si="69"/>
        <v>9.2849999999998545</v>
      </c>
      <c r="X105" s="110"/>
      <c r="Y105" s="110"/>
      <c r="Z105" s="115"/>
      <c r="AA105" s="115"/>
      <c r="AB105" s="171"/>
      <c r="AC105" s="116">
        <f t="shared" si="39"/>
        <v>40</v>
      </c>
      <c r="AD105" s="116">
        <f t="shared" si="74"/>
        <v>35.200000000000003</v>
      </c>
      <c r="AE105" s="116">
        <f t="shared" si="36"/>
        <v>2.4</v>
      </c>
      <c r="AF105" s="117" t="str">
        <f t="shared" ref="AF105" si="80">AF104</f>
        <v>PN 8</v>
      </c>
      <c r="AG105" s="87"/>
    </row>
    <row r="106" spans="1:33" s="158" customFormat="1" x14ac:dyDescent="0.25">
      <c r="A106" s="172"/>
      <c r="B106" s="176" t="s">
        <v>257</v>
      </c>
      <c r="C106" s="173">
        <v>9865250.1536999997</v>
      </c>
      <c r="D106" s="173">
        <v>788017.93790000002</v>
      </c>
      <c r="E106" s="174">
        <v>1879.692</v>
      </c>
      <c r="F106" s="118">
        <v>2000</v>
      </c>
      <c r="G106" s="155">
        <f t="shared" si="47"/>
        <v>20</v>
      </c>
      <c r="H106" s="174">
        <v>1879.692</v>
      </c>
      <c r="I106" s="147">
        <f t="shared" si="38"/>
        <v>8.7962963402777781E-4</v>
      </c>
      <c r="J106" s="147">
        <f t="shared" si="71"/>
        <v>3.5200000000000002E-2</v>
      </c>
      <c r="K106" s="147">
        <f t="shared" si="67"/>
        <v>9.7264640000000011E-4</v>
      </c>
      <c r="L106" s="147">
        <f t="shared" si="68"/>
        <v>0.90436733640074929</v>
      </c>
      <c r="M106" s="147">
        <v>150</v>
      </c>
      <c r="N106" s="147">
        <f t="shared" si="29"/>
        <v>0.5266122187745691</v>
      </c>
      <c r="O106" s="147">
        <f t="shared" si="30"/>
        <v>4.1686048886268402E-2</v>
      </c>
      <c r="P106" s="166">
        <f t="shared" si="34"/>
        <v>1888.1869999999999</v>
      </c>
      <c r="Q106" s="148">
        <f t="shared" si="72"/>
        <v>1888.1869999999999</v>
      </c>
      <c r="R106" s="148">
        <f t="shared" si="73"/>
        <v>1888.1453139511136</v>
      </c>
      <c r="S106" s="149">
        <f t="shared" si="35"/>
        <v>-1.0500000000001819E-2</v>
      </c>
      <c r="T106" s="148">
        <f t="shared" si="31"/>
        <v>1878.692</v>
      </c>
      <c r="U106" s="148">
        <f>1</f>
        <v>1</v>
      </c>
      <c r="V106" s="148">
        <f t="shared" si="33"/>
        <v>9.4533139511136142</v>
      </c>
      <c r="W106" s="147">
        <f t="shared" si="69"/>
        <v>9.4949999999998909</v>
      </c>
      <c r="X106" s="150"/>
      <c r="Y106" s="150"/>
      <c r="Z106" s="151"/>
      <c r="AA106" s="151"/>
      <c r="AB106" s="175"/>
      <c r="AC106" s="116">
        <f t="shared" si="39"/>
        <v>40</v>
      </c>
      <c r="AD106" s="153">
        <f t="shared" si="74"/>
        <v>35.200000000000003</v>
      </c>
      <c r="AE106" s="153">
        <f t="shared" si="36"/>
        <v>2.4</v>
      </c>
      <c r="AF106" s="156" t="str">
        <f t="shared" ref="AF106" si="81">AF105</f>
        <v>PN 8</v>
      </c>
      <c r="AG106" s="157"/>
    </row>
    <row r="107" spans="1:33" x14ac:dyDescent="0.25">
      <c r="A107" s="167"/>
      <c r="B107" s="168" t="s">
        <v>258</v>
      </c>
      <c r="C107" s="169">
        <v>9865236.0689000003</v>
      </c>
      <c r="D107" s="169">
        <v>788032.13710000005</v>
      </c>
      <c r="E107" s="170">
        <v>1879.482</v>
      </c>
      <c r="F107" s="118">
        <v>2020</v>
      </c>
      <c r="G107" s="111">
        <f t="shared" si="47"/>
        <v>20</v>
      </c>
      <c r="H107" s="170">
        <v>1879.482</v>
      </c>
      <c r="I107" s="112">
        <f t="shared" si="38"/>
        <v>8.7962963402777781E-4</v>
      </c>
      <c r="J107" s="112">
        <f t="shared" si="71"/>
        <v>3.5200000000000002E-2</v>
      </c>
      <c r="K107" s="112">
        <f t="shared" si="67"/>
        <v>9.7264640000000011E-4</v>
      </c>
      <c r="L107" s="112">
        <f t="shared" si="68"/>
        <v>0.90436733640074929</v>
      </c>
      <c r="M107" s="112">
        <v>150</v>
      </c>
      <c r="N107" s="112">
        <f t="shared" si="29"/>
        <v>0.5266122187745691</v>
      </c>
      <c r="O107" s="112">
        <f t="shared" si="30"/>
        <v>4.1686048886268402E-2</v>
      </c>
      <c r="P107" s="140">
        <f t="shared" si="34"/>
        <v>1888.1869999999999</v>
      </c>
      <c r="Q107" s="113">
        <f t="shared" si="72"/>
        <v>1888.1869999999999</v>
      </c>
      <c r="R107" s="113">
        <f t="shared" si="73"/>
        <v>1888.1453139511136</v>
      </c>
      <c r="S107" s="114">
        <f t="shared" si="35"/>
        <v>-1.0500000000001819E-2</v>
      </c>
      <c r="T107" s="113">
        <f t="shared" si="31"/>
        <v>1878.482</v>
      </c>
      <c r="U107" s="113">
        <f>1</f>
        <v>1</v>
      </c>
      <c r="V107" s="113">
        <f t="shared" si="33"/>
        <v>9.6633139511136505</v>
      </c>
      <c r="W107" s="112">
        <f t="shared" si="69"/>
        <v>9.7049999999999272</v>
      </c>
      <c r="X107" s="110"/>
      <c r="Y107" s="110"/>
      <c r="Z107" s="115"/>
      <c r="AA107" s="115"/>
      <c r="AB107" s="171"/>
      <c r="AC107" s="116">
        <f t="shared" si="39"/>
        <v>40</v>
      </c>
      <c r="AD107" s="116">
        <f t="shared" si="74"/>
        <v>35.200000000000003</v>
      </c>
      <c r="AE107" s="116">
        <f t="shared" si="36"/>
        <v>2.4</v>
      </c>
      <c r="AF107" s="117" t="s">
        <v>261</v>
      </c>
      <c r="AG107" s="87"/>
    </row>
    <row r="108" spans="1:33" x14ac:dyDescent="0.25">
      <c r="A108" s="167"/>
      <c r="B108" s="176" t="s">
        <v>259</v>
      </c>
      <c r="C108" s="169">
        <v>9865222.0179999992</v>
      </c>
      <c r="D108" s="169">
        <v>788046.36990000005</v>
      </c>
      <c r="E108" s="170">
        <v>1879.3219999999999</v>
      </c>
      <c r="F108" s="118">
        <v>2040</v>
      </c>
      <c r="G108" s="111">
        <f t="shared" si="47"/>
        <v>20</v>
      </c>
      <c r="H108" s="170">
        <v>1879.3219999999999</v>
      </c>
      <c r="I108" s="112">
        <f t="shared" si="38"/>
        <v>8.7962963402777781E-4</v>
      </c>
      <c r="J108" s="112">
        <f t="shared" si="71"/>
        <v>3.5200000000000002E-2</v>
      </c>
      <c r="K108" s="112">
        <f t="shared" si="67"/>
        <v>9.7264640000000011E-4</v>
      </c>
      <c r="L108" s="112">
        <f t="shared" si="68"/>
        <v>0.90436733640074929</v>
      </c>
      <c r="M108" s="112">
        <v>150</v>
      </c>
      <c r="N108" s="112">
        <f t="shared" si="29"/>
        <v>0.5266122187745691</v>
      </c>
      <c r="O108" s="112">
        <f t="shared" si="30"/>
        <v>4.1686048886268402E-2</v>
      </c>
      <c r="P108" s="140">
        <f t="shared" si="34"/>
        <v>1888.1869999999999</v>
      </c>
      <c r="Q108" s="113">
        <f t="shared" si="72"/>
        <v>1888.1869999999999</v>
      </c>
      <c r="R108" s="113">
        <f t="shared" si="73"/>
        <v>1888.1453139511136</v>
      </c>
      <c r="S108" s="114">
        <f t="shared" si="35"/>
        <v>-8.0000000000040924E-3</v>
      </c>
      <c r="T108" s="113">
        <f t="shared" si="31"/>
        <v>1878.3219999999999</v>
      </c>
      <c r="U108" s="113">
        <f>1</f>
        <v>1</v>
      </c>
      <c r="V108" s="113">
        <f t="shared" si="33"/>
        <v>9.8233139511137324</v>
      </c>
      <c r="W108" s="112">
        <f t="shared" si="69"/>
        <v>9.8650000000000091</v>
      </c>
      <c r="X108" s="110"/>
      <c r="Y108" s="110"/>
      <c r="Z108" s="115"/>
      <c r="AA108" s="115"/>
      <c r="AB108" s="171"/>
      <c r="AC108" s="116">
        <f t="shared" si="39"/>
        <v>40</v>
      </c>
      <c r="AD108" s="116">
        <f t="shared" si="74"/>
        <v>35.200000000000003</v>
      </c>
      <c r="AE108" s="116">
        <f t="shared" si="36"/>
        <v>2.4</v>
      </c>
      <c r="AF108" s="117" t="str">
        <f t="shared" ref="AF108" si="82">AF107</f>
        <v>PN 10</v>
      </c>
      <c r="AG108" s="87"/>
    </row>
    <row r="109" spans="1:33" x14ac:dyDescent="0.25">
      <c r="A109" s="167"/>
      <c r="B109" s="168" t="s">
        <v>260</v>
      </c>
      <c r="C109" s="169">
        <v>9865212.9890000001</v>
      </c>
      <c r="D109" s="169">
        <v>788055.53599999996</v>
      </c>
      <c r="E109" s="170">
        <v>1879.2339999999999</v>
      </c>
      <c r="F109" s="118">
        <v>2060</v>
      </c>
      <c r="G109" s="111">
        <f t="shared" si="47"/>
        <v>20</v>
      </c>
      <c r="H109" s="170">
        <v>1879.2339999999999</v>
      </c>
      <c r="I109" s="112">
        <f t="shared" si="38"/>
        <v>8.7962963402777781E-4</v>
      </c>
      <c r="J109" s="112">
        <f t="shared" si="71"/>
        <v>3.5200000000000002E-2</v>
      </c>
      <c r="K109" s="112">
        <f t="shared" si="67"/>
        <v>9.7264640000000011E-4</v>
      </c>
      <c r="L109" s="112">
        <f t="shared" si="68"/>
        <v>0.90436733640074929</v>
      </c>
      <c r="M109" s="112">
        <v>150</v>
      </c>
      <c r="N109" s="112">
        <f t="shared" si="29"/>
        <v>0.5266122187745691</v>
      </c>
      <c r="O109" s="112">
        <f t="shared" si="30"/>
        <v>4.1686048886268402E-2</v>
      </c>
      <c r="P109" s="140">
        <f t="shared" si="34"/>
        <v>1888.1869999999999</v>
      </c>
      <c r="Q109" s="113">
        <f t="shared" si="72"/>
        <v>1888.1869999999999</v>
      </c>
      <c r="R109" s="113">
        <f t="shared" si="73"/>
        <v>1888.1453139511136</v>
      </c>
      <c r="S109" s="114">
        <f t="shared" si="35"/>
        <v>-4.3999999999982716E-3</v>
      </c>
      <c r="T109" s="113">
        <f t="shared" si="31"/>
        <v>1878.2339999999999</v>
      </c>
      <c r="U109" s="113">
        <f>1</f>
        <v>1</v>
      </c>
      <c r="V109" s="113">
        <f t="shared" si="33"/>
        <v>9.9113139511136978</v>
      </c>
      <c r="W109" s="112">
        <f t="shared" si="69"/>
        <v>9.9529999999999745</v>
      </c>
      <c r="X109" s="110"/>
      <c r="Y109" s="110"/>
      <c r="Z109" s="115"/>
      <c r="AA109" s="115"/>
      <c r="AB109" s="171"/>
      <c r="AC109" s="116">
        <f t="shared" si="39"/>
        <v>40</v>
      </c>
      <c r="AD109" s="116">
        <f t="shared" si="74"/>
        <v>35.200000000000003</v>
      </c>
      <c r="AE109" s="116">
        <f t="shared" si="36"/>
        <v>2.4</v>
      </c>
      <c r="AF109" s="117" t="str">
        <f t="shared" ref="AF109" si="83">AF108</f>
        <v>PN 10</v>
      </c>
      <c r="AG109" s="87"/>
    </row>
    <row r="110" spans="1:33" x14ac:dyDescent="0.25">
      <c r="A110" s="110"/>
      <c r="B110" s="1"/>
      <c r="C110" s="2"/>
      <c r="D110" s="2"/>
      <c r="E110" s="139"/>
      <c r="F110" s="129"/>
      <c r="G110" s="130"/>
      <c r="H110" s="144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4"/>
      <c r="T110" s="113"/>
      <c r="U110" s="113"/>
      <c r="V110" s="112"/>
      <c r="W110" s="112"/>
      <c r="X110" s="110"/>
      <c r="Y110" s="110"/>
      <c r="Z110" s="115"/>
      <c r="AA110" s="115"/>
      <c r="AB110" s="3"/>
      <c r="AC110" s="116"/>
      <c r="AD110" s="116"/>
      <c r="AE110" s="116"/>
      <c r="AF110" s="117"/>
      <c r="AG110" s="87"/>
    </row>
    <row r="111" spans="1:33" x14ac:dyDescent="0.25">
      <c r="A111" s="110"/>
      <c r="B111" s="1"/>
      <c r="C111" s="2"/>
      <c r="D111" s="2"/>
      <c r="E111" s="139"/>
      <c r="F111" s="129"/>
      <c r="G111" s="130"/>
      <c r="H111" s="144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4"/>
      <c r="T111" s="113"/>
      <c r="U111" s="113"/>
      <c r="V111" s="112"/>
      <c r="W111" s="112"/>
      <c r="X111" s="110"/>
      <c r="Y111" s="110"/>
      <c r="Z111" s="115"/>
      <c r="AA111" s="115"/>
      <c r="AB111" s="3"/>
      <c r="AC111" s="116"/>
      <c r="AD111" s="116"/>
      <c r="AE111" s="116"/>
      <c r="AF111" s="117"/>
      <c r="AG111" s="87"/>
    </row>
    <row r="112" spans="1:33" x14ac:dyDescent="0.25">
      <c r="A112" s="91"/>
      <c r="B112" s="87"/>
      <c r="C112" s="131"/>
      <c r="D112" s="131"/>
      <c r="E112" s="132"/>
      <c r="F112" s="133"/>
      <c r="G112" s="87"/>
      <c r="H112" s="145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134"/>
      <c r="T112" s="87"/>
      <c r="U112" s="87"/>
      <c r="V112" s="87"/>
      <c r="W112" s="87"/>
      <c r="X112" s="91"/>
      <c r="Y112" s="91"/>
      <c r="Z112" s="135"/>
      <c r="AA112" s="135"/>
      <c r="AB112" s="136"/>
      <c r="AC112" s="87"/>
      <c r="AD112" s="87"/>
      <c r="AE112" s="87"/>
      <c r="AF112" s="87"/>
      <c r="AG112" s="87"/>
    </row>
  </sheetData>
  <mergeCells count="4">
    <mergeCell ref="C2:E2"/>
    <mergeCell ref="A1:E1"/>
    <mergeCell ref="A3:E3"/>
    <mergeCell ref="AC4:AF4"/>
  </mergeCells>
  <pageMargins left="0.70866141732283472" right="0.70866141732283472" top="0.74803149606299213" bottom="0.74803149606299213" header="0.31496062992125984" footer="0.31496062992125984"/>
  <pageSetup paperSize="9" scale="23" fitToHeight="4" orientation="portrait" r:id="rId1"/>
  <headerFooter>
    <oddHeader>&amp;LMBOMBOINI WATER PROJECT
&amp;CFUNDED BY: EAST AFRICAN BREWERIES LIMITED
IMPLEMENTED BY: AMREF   
&amp;RDesigned by: James Ayacko
Checked by: 
Approved by:</oddHeader>
    <oddFooter>&amp;C@EABL PHASE II 2019</oddFooter>
  </headerFooter>
  <colBreaks count="1" manualBreakCount="1">
    <brk id="3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7"/>
  <sheetViews>
    <sheetView topLeftCell="H1" workbookViewId="0">
      <selection activeCell="AC7" sqref="AC7"/>
    </sheetView>
  </sheetViews>
  <sheetFormatPr defaultColWidth="6.796875" defaultRowHeight="15.75" x14ac:dyDescent="0.25"/>
  <cols>
    <col min="1" max="1" width="10.796875" style="83" customWidth="1"/>
    <col min="2" max="2" width="6.796875" style="82"/>
    <col min="3" max="3" width="11.59765625" style="121" customWidth="1"/>
    <col min="4" max="5" width="10.796875" style="121" customWidth="1"/>
    <col min="6" max="6" width="7.09765625" style="123" customWidth="1"/>
    <col min="7" max="7" width="8.69921875" style="83" customWidth="1"/>
    <col min="8" max="8" width="14.59765625" style="146" bestFit="1" customWidth="1"/>
    <col min="9" max="9" width="9" style="82" bestFit="1" customWidth="1"/>
    <col min="10" max="10" width="6.796875" style="82" bestFit="1" customWidth="1"/>
    <col min="11" max="11" width="7.5" style="82" bestFit="1" customWidth="1"/>
    <col min="12" max="12" width="9" style="82" bestFit="1" customWidth="1"/>
    <col min="13" max="13" width="3" style="82" bestFit="1" customWidth="1"/>
    <col min="14" max="15" width="9" style="82" bestFit="1" customWidth="1"/>
    <col min="16" max="16" width="5.8984375" style="82" bestFit="1" customWidth="1"/>
    <col min="17" max="18" width="9" style="82" bestFit="1" customWidth="1"/>
    <col min="19" max="19" width="10.69921875" style="122" customWidth="1"/>
    <col min="20" max="20" width="8" style="82" bestFit="1" customWidth="1"/>
    <col min="21" max="21" width="7.8984375" style="82" bestFit="1" customWidth="1"/>
    <col min="22" max="22" width="9.3984375" style="82" bestFit="1" customWidth="1"/>
    <col min="23" max="23" width="12" style="82" bestFit="1" customWidth="1"/>
    <col min="24" max="27" width="11.59765625" style="83" customWidth="1"/>
    <col min="28" max="28" width="37.69921875" style="83" customWidth="1"/>
    <col min="29" max="29" width="11" style="82" customWidth="1"/>
    <col min="30" max="31" width="10.59765625" style="82" customWidth="1"/>
    <col min="32" max="32" width="11.296875" style="82" bestFit="1" customWidth="1"/>
    <col min="33" max="33" width="11.296875" style="82" customWidth="1"/>
    <col min="34" max="16384" width="6.796875" style="83"/>
  </cols>
  <sheetData>
    <row r="1" spans="1:33" ht="36" customHeight="1" thickBot="1" x14ac:dyDescent="0.3">
      <c r="A1" s="212" t="s">
        <v>533</v>
      </c>
      <c r="B1" s="213"/>
      <c r="C1" s="213"/>
      <c r="D1" s="213"/>
      <c r="E1" s="214"/>
      <c r="F1" s="81"/>
      <c r="G1" s="81"/>
      <c r="H1" s="142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33" ht="16.149999999999999" customHeight="1" thickBot="1" x14ac:dyDescent="0.3">
      <c r="A2" s="84" t="s">
        <v>80</v>
      </c>
      <c r="B2" s="85"/>
      <c r="C2" s="215"/>
      <c r="D2" s="216"/>
      <c r="E2" s="217"/>
      <c r="G2" s="92"/>
      <c r="H2" s="142"/>
      <c r="I2" s="87"/>
      <c r="J2" s="87"/>
      <c r="K2" s="87"/>
      <c r="L2" s="87"/>
      <c r="M2" s="87"/>
      <c r="N2" s="87"/>
      <c r="O2" s="87"/>
      <c r="P2" s="87"/>
      <c r="Q2" s="87"/>
      <c r="R2" s="87"/>
      <c r="S2" s="88" t="s">
        <v>118</v>
      </c>
      <c r="T2" s="87">
        <v>1</v>
      </c>
      <c r="U2" s="87"/>
      <c r="V2" s="89" t="s">
        <v>0</v>
      </c>
      <c r="W2" s="90" t="s">
        <v>1</v>
      </c>
      <c r="X2" s="90">
        <f>('Pump Design'!E4/2)/(60*60)</f>
        <v>8.7962963402777781E-4</v>
      </c>
      <c r="Y2" s="91"/>
      <c r="Z2" s="91"/>
      <c r="AA2" s="91"/>
      <c r="AB2" s="92"/>
    </row>
    <row r="3" spans="1:33" ht="16.149999999999999" customHeight="1" thickBot="1" x14ac:dyDescent="0.3">
      <c r="A3" s="218" t="s">
        <v>2</v>
      </c>
      <c r="B3" s="219"/>
      <c r="C3" s="219"/>
      <c r="D3" s="219"/>
      <c r="E3" s="220"/>
      <c r="G3" s="92"/>
      <c r="H3" s="142"/>
      <c r="I3" s="93"/>
      <c r="J3" s="94"/>
      <c r="K3" s="94"/>
      <c r="L3" s="94"/>
      <c r="M3" s="94"/>
      <c r="N3" s="94"/>
      <c r="O3" s="94"/>
      <c r="P3" s="94"/>
      <c r="Q3" s="94"/>
      <c r="R3" s="94"/>
      <c r="S3" s="88"/>
      <c r="T3" s="94"/>
      <c r="U3" s="94"/>
      <c r="V3" s="94"/>
      <c r="W3" s="95"/>
      <c r="X3" s="95"/>
      <c r="Y3" s="93"/>
      <c r="Z3" s="93"/>
      <c r="AA3" s="93"/>
      <c r="AB3" s="92"/>
    </row>
    <row r="4" spans="1:33" ht="16.149999999999999" customHeight="1" thickTop="1" thickBot="1" x14ac:dyDescent="0.3">
      <c r="A4" s="84" t="s">
        <v>535</v>
      </c>
      <c r="B4" s="96"/>
      <c r="C4" s="97"/>
      <c r="D4" s="97"/>
      <c r="E4" s="97"/>
      <c r="G4" s="92"/>
      <c r="H4" s="142"/>
      <c r="I4" s="93"/>
      <c r="J4" s="94"/>
      <c r="K4" s="94"/>
      <c r="L4" s="94"/>
      <c r="M4" s="94"/>
      <c r="N4" s="94"/>
      <c r="O4" s="94"/>
      <c r="P4" s="94"/>
      <c r="Q4" s="94"/>
      <c r="R4" s="94"/>
      <c r="S4" s="88"/>
      <c r="T4" s="94"/>
      <c r="U4" s="94"/>
      <c r="V4" s="94"/>
      <c r="W4" s="94"/>
      <c r="X4" s="93"/>
      <c r="Y4" s="93"/>
      <c r="Z4" s="93"/>
      <c r="AA4" s="93"/>
      <c r="AB4" s="92"/>
      <c r="AC4" s="221" t="s">
        <v>119</v>
      </c>
      <c r="AD4" s="222"/>
      <c r="AE4" s="222"/>
      <c r="AF4" s="223"/>
      <c r="AG4" s="98"/>
    </row>
    <row r="5" spans="1:33" s="109" customFormat="1" ht="63.75" thickTop="1" x14ac:dyDescent="0.25">
      <c r="A5" s="99" t="s">
        <v>3</v>
      </c>
      <c r="B5" s="100" t="s">
        <v>4</v>
      </c>
      <c r="C5" s="200" t="s">
        <v>5</v>
      </c>
      <c r="D5" s="200" t="s">
        <v>6</v>
      </c>
      <c r="E5" s="200" t="s">
        <v>7</v>
      </c>
      <c r="F5" s="141" t="s">
        <v>8</v>
      </c>
      <c r="G5" s="128" t="s">
        <v>9</v>
      </c>
      <c r="H5" s="143" t="s">
        <v>10</v>
      </c>
      <c r="I5" s="101" t="s">
        <v>11</v>
      </c>
      <c r="J5" s="101" t="s">
        <v>12</v>
      </c>
      <c r="K5" s="101" t="s">
        <v>262</v>
      </c>
      <c r="L5" s="101" t="s">
        <v>14</v>
      </c>
      <c r="M5" s="102" t="s">
        <v>15</v>
      </c>
      <c r="N5" s="102" t="s">
        <v>16</v>
      </c>
      <c r="O5" s="102" t="s">
        <v>17</v>
      </c>
      <c r="P5" s="102" t="s">
        <v>18</v>
      </c>
      <c r="Q5" s="102" t="s">
        <v>19</v>
      </c>
      <c r="R5" s="102" t="s">
        <v>20</v>
      </c>
      <c r="S5" s="103" t="s">
        <v>21</v>
      </c>
      <c r="T5" s="101" t="s">
        <v>22</v>
      </c>
      <c r="U5" s="101" t="s">
        <v>23</v>
      </c>
      <c r="V5" s="102" t="s">
        <v>24</v>
      </c>
      <c r="W5" s="102" t="s">
        <v>25</v>
      </c>
      <c r="X5" s="101" t="s">
        <v>263</v>
      </c>
      <c r="Y5" s="101" t="s">
        <v>264</v>
      </c>
      <c r="Z5" s="104" t="s">
        <v>28</v>
      </c>
      <c r="AA5" s="104" t="s">
        <v>29</v>
      </c>
      <c r="AB5" s="105" t="s">
        <v>30</v>
      </c>
      <c r="AC5" s="106" t="s">
        <v>120</v>
      </c>
      <c r="AD5" s="106" t="s">
        <v>121</v>
      </c>
      <c r="AE5" s="106" t="s">
        <v>122</v>
      </c>
      <c r="AF5" s="107" t="s">
        <v>31</v>
      </c>
      <c r="AG5" s="108" t="s">
        <v>123</v>
      </c>
    </row>
    <row r="6" spans="1:33" x14ac:dyDescent="0.25">
      <c r="A6" s="167"/>
      <c r="B6" s="168" t="s">
        <v>276</v>
      </c>
      <c r="C6" s="201">
        <v>9865212.9890000001</v>
      </c>
      <c r="D6" s="201">
        <v>788055.53599999996</v>
      </c>
      <c r="E6" s="201">
        <v>1879.2339999999999</v>
      </c>
      <c r="F6" s="118">
        <v>0</v>
      </c>
      <c r="G6" s="111">
        <v>0</v>
      </c>
      <c r="H6" s="170">
        <v>1888.1869999999999</v>
      </c>
      <c r="I6" s="112">
        <f>Y6-X6</f>
        <v>8.7962963402777781E-4</v>
      </c>
      <c r="J6" s="112">
        <f>AD6/1000</f>
        <v>3.5200000000000002E-2</v>
      </c>
      <c r="K6" s="112">
        <f>3.14*POWER(J6,2)/4</f>
        <v>9.7264640000000011E-4</v>
      </c>
      <c r="L6" s="112">
        <f>I6/K6</f>
        <v>0.90436733640074929</v>
      </c>
      <c r="M6" s="112">
        <v>150</v>
      </c>
      <c r="N6" s="112">
        <f>6.843*G6*POWER(L6,1.852)/(POWER(J6,1.167)*POWER(M6,1.852))</f>
        <v>0</v>
      </c>
      <c r="O6" s="112">
        <f>POWER(L6,2)/(2*9.81)</f>
        <v>4.1686048886268402E-2</v>
      </c>
      <c r="P6" s="140">
        <f>T6+'Pump Design'!F12</f>
        <v>1888.1869999999999</v>
      </c>
      <c r="Q6" s="113">
        <f>P6</f>
        <v>1888.1869999999999</v>
      </c>
      <c r="R6" s="113">
        <f>Q6-O6</f>
        <v>1888.1453139511136</v>
      </c>
      <c r="S6" s="114"/>
      <c r="T6" s="113">
        <f>H6-U6</f>
        <v>1887.1869999999999</v>
      </c>
      <c r="U6" s="113">
        <f>1</f>
        <v>1</v>
      </c>
      <c r="V6" s="113">
        <f>R6-T6</f>
        <v>0.95831395111372331</v>
      </c>
      <c r="W6" s="113">
        <f>$P$35-T6</f>
        <v>1</v>
      </c>
      <c r="X6" s="110"/>
      <c r="Y6" s="110">
        <f>X2</f>
        <v>8.7962963402777781E-4</v>
      </c>
      <c r="Z6" s="115"/>
      <c r="AA6" s="115"/>
      <c r="AB6" s="171"/>
      <c r="AC6" s="116">
        <v>40</v>
      </c>
      <c r="AD6" s="116">
        <f>AC6-AE6*2</f>
        <v>35.200000000000003</v>
      </c>
      <c r="AE6" s="116">
        <f>2.4</f>
        <v>2.4</v>
      </c>
      <c r="AF6" s="117" t="s">
        <v>261</v>
      </c>
      <c r="AG6" s="87"/>
    </row>
    <row r="7" spans="1:33" x14ac:dyDescent="0.25">
      <c r="A7" s="167"/>
      <c r="B7" s="168" t="s">
        <v>278</v>
      </c>
      <c r="C7" s="201">
        <v>9865222.0179999992</v>
      </c>
      <c r="D7" s="201">
        <v>788046.36990000005</v>
      </c>
      <c r="E7" s="201">
        <v>1879.3219999999999</v>
      </c>
      <c r="F7" s="118">
        <v>20</v>
      </c>
      <c r="G7" s="111">
        <f>F7-F6</f>
        <v>20</v>
      </c>
      <c r="H7" s="170">
        <v>1888.1559999999999</v>
      </c>
      <c r="I7" s="112">
        <f>I6-X6</f>
        <v>8.7962963402777781E-4</v>
      </c>
      <c r="J7" s="112">
        <f t="shared" ref="J7:J34" si="0">AD7/1000</f>
        <v>3.5200000000000002E-2</v>
      </c>
      <c r="K7" s="112">
        <f t="shared" ref="K7:K34" si="1">3.14*POWER(J7,2)/4</f>
        <v>9.7264640000000011E-4</v>
      </c>
      <c r="L7" s="112">
        <f t="shared" ref="L7:L70" si="2">I7/K7</f>
        <v>0.90436733640074929</v>
      </c>
      <c r="M7" s="112">
        <v>150</v>
      </c>
      <c r="N7" s="112">
        <f t="shared" ref="N7:N34" si="3">6.843*G7*POWER(L7,1.852)/(POWER(J7,1.167)*POWER(M7,1.852))</f>
        <v>0.5266122187745691</v>
      </c>
      <c r="O7" s="112">
        <f t="shared" ref="O7:O34" si="4">POWER(L7,2)/(2*9.81)</f>
        <v>4.1686048886268402E-2</v>
      </c>
      <c r="P7" s="140">
        <f>P6</f>
        <v>1888.1869999999999</v>
      </c>
      <c r="Q7" s="113">
        <f t="shared" ref="Q7:Q34" si="5">P7</f>
        <v>1888.1869999999999</v>
      </c>
      <c r="R7" s="113">
        <f t="shared" ref="R7:R34" si="6">Q7-O7</f>
        <v>1888.1453139511136</v>
      </c>
      <c r="S7" s="114">
        <f>(E7-E6)/G7</f>
        <v>4.3999999999982716E-3</v>
      </c>
      <c r="T7" s="113">
        <f t="shared" ref="T7:T34" si="7">H7-U7</f>
        <v>1887.1559999999999</v>
      </c>
      <c r="U7" s="113">
        <f>1</f>
        <v>1</v>
      </c>
      <c r="V7" s="113">
        <f t="shared" ref="V7:V70" si="8">R7-T7</f>
        <v>0.98931395111367237</v>
      </c>
      <c r="W7" s="113">
        <f t="shared" ref="W7:W70" si="9">$P$35-T7</f>
        <v>1.0309999999999491</v>
      </c>
      <c r="X7" s="110"/>
      <c r="Y7" s="110"/>
      <c r="Z7" s="115"/>
      <c r="AA7" s="115"/>
      <c r="AB7" s="171"/>
      <c r="AC7" s="116">
        <f>AC6</f>
        <v>40</v>
      </c>
      <c r="AD7" s="116">
        <f>AC7-AE7*2</f>
        <v>35.200000000000003</v>
      </c>
      <c r="AE7" s="116">
        <f>AE6</f>
        <v>2.4</v>
      </c>
      <c r="AF7" s="117" t="str">
        <f>AF6</f>
        <v>PN 10</v>
      </c>
      <c r="AG7" s="87"/>
    </row>
    <row r="8" spans="1:33" x14ac:dyDescent="0.25">
      <c r="A8" s="167"/>
      <c r="B8" s="168" t="s">
        <v>280</v>
      </c>
      <c r="C8" s="201">
        <v>9865236.0689000003</v>
      </c>
      <c r="D8" s="201">
        <v>788032.13710000005</v>
      </c>
      <c r="E8" s="201">
        <v>1879.482</v>
      </c>
      <c r="F8" s="118">
        <v>40</v>
      </c>
      <c r="G8" s="111">
        <f>F8-F7</f>
        <v>20</v>
      </c>
      <c r="H8" s="170">
        <v>1888.125</v>
      </c>
      <c r="I8" s="112">
        <f>I7-X7</f>
        <v>8.7962963402777781E-4</v>
      </c>
      <c r="J8" s="112">
        <f t="shared" si="0"/>
        <v>3.5200000000000002E-2</v>
      </c>
      <c r="K8" s="112">
        <f t="shared" si="1"/>
        <v>9.7264640000000011E-4</v>
      </c>
      <c r="L8" s="112">
        <f t="shared" si="2"/>
        <v>0.90436733640074929</v>
      </c>
      <c r="M8" s="112">
        <v>150</v>
      </c>
      <c r="N8" s="112">
        <f t="shared" si="3"/>
        <v>0.5266122187745691</v>
      </c>
      <c r="O8" s="112">
        <f t="shared" si="4"/>
        <v>4.1686048886268402E-2</v>
      </c>
      <c r="P8" s="140">
        <f t="shared" ref="P8:P71" si="10">P7</f>
        <v>1888.1869999999999</v>
      </c>
      <c r="Q8" s="113">
        <f t="shared" si="5"/>
        <v>1888.1869999999999</v>
      </c>
      <c r="R8" s="113">
        <f t="shared" si="6"/>
        <v>1888.1453139511136</v>
      </c>
      <c r="S8" s="114">
        <f t="shared" ref="S8:S71" si="11">(E8-E7)/G8</f>
        <v>8.0000000000040924E-3</v>
      </c>
      <c r="T8" s="113">
        <f t="shared" si="7"/>
        <v>1887.125</v>
      </c>
      <c r="U8" s="113">
        <f>1</f>
        <v>1</v>
      </c>
      <c r="V8" s="113">
        <f t="shared" si="8"/>
        <v>1.0203139511136214</v>
      </c>
      <c r="W8" s="113">
        <f t="shared" si="9"/>
        <v>1.0619999999998981</v>
      </c>
      <c r="X8" s="110"/>
      <c r="Y8" s="110"/>
      <c r="Z8" s="115"/>
      <c r="AA8" s="115"/>
      <c r="AB8" s="171"/>
      <c r="AC8" s="116">
        <f>AC7</f>
        <v>40</v>
      </c>
      <c r="AD8" s="116">
        <f>AC8-AE8*2</f>
        <v>35.200000000000003</v>
      </c>
      <c r="AE8" s="116">
        <f>AE7</f>
        <v>2.4</v>
      </c>
      <c r="AF8" s="117" t="str">
        <f t="shared" ref="AF8:AF16" si="12">AF7</f>
        <v>PN 10</v>
      </c>
      <c r="AG8" s="87"/>
    </row>
    <row r="9" spans="1:33" x14ac:dyDescent="0.25">
      <c r="A9" s="167"/>
      <c r="B9" s="168" t="s">
        <v>281</v>
      </c>
      <c r="C9" s="201">
        <v>9865250.1536999997</v>
      </c>
      <c r="D9" s="201">
        <v>788017.93790000002</v>
      </c>
      <c r="E9" s="201">
        <v>1879.692</v>
      </c>
      <c r="F9" s="118">
        <v>60</v>
      </c>
      <c r="G9" s="111">
        <f>F9-F8</f>
        <v>20</v>
      </c>
      <c r="H9" s="170">
        <v>1888.0889999999999</v>
      </c>
      <c r="I9" s="112">
        <f t="shared" ref="I9:I72" si="13">I8-X8</f>
        <v>8.7962963402777781E-4</v>
      </c>
      <c r="J9" s="112">
        <f t="shared" si="0"/>
        <v>3.5200000000000002E-2</v>
      </c>
      <c r="K9" s="112">
        <f t="shared" si="1"/>
        <v>9.7264640000000011E-4</v>
      </c>
      <c r="L9" s="112">
        <f t="shared" si="2"/>
        <v>0.90436733640074929</v>
      </c>
      <c r="M9" s="112">
        <v>150</v>
      </c>
      <c r="N9" s="112">
        <f t="shared" si="3"/>
        <v>0.5266122187745691</v>
      </c>
      <c r="O9" s="112">
        <f t="shared" si="4"/>
        <v>4.1686048886268402E-2</v>
      </c>
      <c r="P9" s="140">
        <f t="shared" si="10"/>
        <v>1888.1869999999999</v>
      </c>
      <c r="Q9" s="113">
        <f t="shared" si="5"/>
        <v>1888.1869999999999</v>
      </c>
      <c r="R9" s="113">
        <f t="shared" si="6"/>
        <v>1888.1453139511136</v>
      </c>
      <c r="S9" s="114">
        <f t="shared" si="11"/>
        <v>1.0500000000001819E-2</v>
      </c>
      <c r="T9" s="113">
        <f t="shared" si="7"/>
        <v>1887.0889999999999</v>
      </c>
      <c r="U9" s="113">
        <f>1</f>
        <v>1</v>
      </c>
      <c r="V9" s="113">
        <f t="shared" si="8"/>
        <v>1.0563139511136797</v>
      </c>
      <c r="W9" s="113">
        <f t="shared" si="9"/>
        <v>1.0979999999999563</v>
      </c>
      <c r="X9" s="110"/>
      <c r="Y9" s="110"/>
      <c r="Z9" s="115"/>
      <c r="AA9" s="115"/>
      <c r="AB9" s="171"/>
      <c r="AC9" s="116">
        <f t="shared" ref="AC9:AC72" si="14">AC8</f>
        <v>40</v>
      </c>
      <c r="AD9" s="116">
        <f t="shared" ref="AD9:AD34" si="15">AC9-AE9*2</f>
        <v>35.200000000000003</v>
      </c>
      <c r="AE9" s="116">
        <f t="shared" ref="AE9:AF72" si="16">AE8</f>
        <v>2.4</v>
      </c>
      <c r="AF9" s="117" t="str">
        <f t="shared" si="12"/>
        <v>PN 10</v>
      </c>
      <c r="AG9" s="87"/>
    </row>
    <row r="10" spans="1:33" x14ac:dyDescent="0.25">
      <c r="A10" s="167"/>
      <c r="B10" s="168" t="s">
        <v>282</v>
      </c>
      <c r="C10" s="201">
        <v>9865264.2386000007</v>
      </c>
      <c r="D10" s="201">
        <v>788003.73869999999</v>
      </c>
      <c r="E10" s="201">
        <v>1879.902</v>
      </c>
      <c r="F10" s="118">
        <v>80</v>
      </c>
      <c r="G10" s="111">
        <f t="shared" ref="G10:G73" si="17">F10-F9</f>
        <v>20</v>
      </c>
      <c r="H10" s="170">
        <v>1888.0509999999999</v>
      </c>
      <c r="I10" s="112">
        <f t="shared" si="13"/>
        <v>8.7962963402777781E-4</v>
      </c>
      <c r="J10" s="112">
        <f t="shared" si="0"/>
        <v>3.5200000000000002E-2</v>
      </c>
      <c r="K10" s="112">
        <f t="shared" si="1"/>
        <v>9.7264640000000011E-4</v>
      </c>
      <c r="L10" s="112">
        <f t="shared" si="2"/>
        <v>0.90436733640074929</v>
      </c>
      <c r="M10" s="112">
        <v>150</v>
      </c>
      <c r="N10" s="112">
        <f t="shared" si="3"/>
        <v>0.5266122187745691</v>
      </c>
      <c r="O10" s="112">
        <f t="shared" si="4"/>
        <v>4.1686048886268402E-2</v>
      </c>
      <c r="P10" s="140">
        <f t="shared" si="10"/>
        <v>1888.1869999999999</v>
      </c>
      <c r="Q10" s="113">
        <f t="shared" si="5"/>
        <v>1888.1869999999999</v>
      </c>
      <c r="R10" s="113">
        <f t="shared" si="6"/>
        <v>1888.1453139511136</v>
      </c>
      <c r="S10" s="114">
        <f t="shared" si="11"/>
        <v>1.0500000000001819E-2</v>
      </c>
      <c r="T10" s="113">
        <f t="shared" si="7"/>
        <v>1887.0509999999999</v>
      </c>
      <c r="U10" s="113">
        <f>1</f>
        <v>1</v>
      </c>
      <c r="V10" s="113">
        <f t="shared" si="8"/>
        <v>1.0943139511136906</v>
      </c>
      <c r="W10" s="113">
        <f t="shared" si="9"/>
        <v>1.1359999999999673</v>
      </c>
      <c r="X10" s="110"/>
      <c r="Y10" s="110"/>
      <c r="Z10" s="115"/>
      <c r="AA10" s="115"/>
      <c r="AB10" s="171"/>
      <c r="AC10" s="116">
        <f t="shared" si="14"/>
        <v>40</v>
      </c>
      <c r="AD10" s="116">
        <f t="shared" si="15"/>
        <v>35.200000000000003</v>
      </c>
      <c r="AE10" s="116">
        <f t="shared" si="16"/>
        <v>2.4</v>
      </c>
      <c r="AF10" s="117" t="str">
        <f t="shared" si="12"/>
        <v>PN 10</v>
      </c>
      <c r="AG10" s="87"/>
    </row>
    <row r="11" spans="1:33" x14ac:dyDescent="0.25">
      <c r="A11" s="167"/>
      <c r="B11" s="168" t="s">
        <v>283</v>
      </c>
      <c r="C11" s="201">
        <v>9865278.5997000001</v>
      </c>
      <c r="D11" s="201">
        <v>787989.81929999997</v>
      </c>
      <c r="E11" s="201">
        <v>1879.9</v>
      </c>
      <c r="F11" s="118">
        <v>100</v>
      </c>
      <c r="G11" s="111">
        <f t="shared" si="17"/>
        <v>20</v>
      </c>
      <c r="H11" s="170">
        <v>1888.011</v>
      </c>
      <c r="I11" s="112">
        <f t="shared" si="13"/>
        <v>8.7962963402777781E-4</v>
      </c>
      <c r="J11" s="112">
        <f t="shared" si="0"/>
        <v>3.5200000000000002E-2</v>
      </c>
      <c r="K11" s="112">
        <f t="shared" si="1"/>
        <v>9.7264640000000011E-4</v>
      </c>
      <c r="L11" s="112">
        <f t="shared" si="2"/>
        <v>0.90436733640074929</v>
      </c>
      <c r="M11" s="112">
        <v>150</v>
      </c>
      <c r="N11" s="112">
        <f t="shared" si="3"/>
        <v>0.5266122187745691</v>
      </c>
      <c r="O11" s="112">
        <f t="shared" si="4"/>
        <v>4.1686048886268402E-2</v>
      </c>
      <c r="P11" s="140">
        <f t="shared" si="10"/>
        <v>1888.1869999999999</v>
      </c>
      <c r="Q11" s="113">
        <f t="shared" si="5"/>
        <v>1888.1869999999999</v>
      </c>
      <c r="R11" s="113">
        <f t="shared" si="6"/>
        <v>1888.1453139511136</v>
      </c>
      <c r="S11" s="114">
        <f t="shared" si="11"/>
        <v>-9.9999999997635319E-5</v>
      </c>
      <c r="T11" s="113">
        <f t="shared" si="7"/>
        <v>1887.011</v>
      </c>
      <c r="U11" s="113">
        <f>1</f>
        <v>1</v>
      </c>
      <c r="V11" s="113">
        <f t="shared" si="8"/>
        <v>1.1343139511136542</v>
      </c>
      <c r="W11" s="113">
        <f t="shared" si="9"/>
        <v>1.1759999999999309</v>
      </c>
      <c r="X11" s="110"/>
      <c r="Y11" s="110"/>
      <c r="Z11" s="115"/>
      <c r="AA11" s="115"/>
      <c r="AB11" s="171"/>
      <c r="AC11" s="116">
        <f t="shared" si="14"/>
        <v>40</v>
      </c>
      <c r="AD11" s="116">
        <f t="shared" si="15"/>
        <v>35.200000000000003</v>
      </c>
      <c r="AE11" s="116">
        <f t="shared" si="16"/>
        <v>2.4</v>
      </c>
      <c r="AF11" s="117" t="str">
        <f t="shared" si="12"/>
        <v>PN 10</v>
      </c>
      <c r="AG11" s="87"/>
    </row>
    <row r="12" spans="1:33" x14ac:dyDescent="0.25">
      <c r="A12" s="167"/>
      <c r="B12" s="168" t="s">
        <v>284</v>
      </c>
      <c r="C12" s="201">
        <v>9865292.9776000008</v>
      </c>
      <c r="D12" s="201">
        <v>787975.91709999996</v>
      </c>
      <c r="E12" s="201">
        <v>1879.8889999999999</v>
      </c>
      <c r="F12" s="118">
        <v>120</v>
      </c>
      <c r="G12" s="111">
        <f t="shared" si="17"/>
        <v>20</v>
      </c>
      <c r="H12" s="170">
        <v>1887.9590000000001</v>
      </c>
      <c r="I12" s="112">
        <f t="shared" si="13"/>
        <v>8.7962963402777781E-4</v>
      </c>
      <c r="J12" s="112">
        <f t="shared" si="0"/>
        <v>3.5200000000000002E-2</v>
      </c>
      <c r="K12" s="112">
        <f t="shared" si="1"/>
        <v>9.7264640000000011E-4</v>
      </c>
      <c r="L12" s="112">
        <f t="shared" si="2"/>
        <v>0.90436733640074929</v>
      </c>
      <c r="M12" s="112">
        <v>150</v>
      </c>
      <c r="N12" s="112">
        <f t="shared" si="3"/>
        <v>0.5266122187745691</v>
      </c>
      <c r="O12" s="112">
        <f t="shared" si="4"/>
        <v>4.1686048886268402E-2</v>
      </c>
      <c r="P12" s="140">
        <f t="shared" si="10"/>
        <v>1888.1869999999999</v>
      </c>
      <c r="Q12" s="113">
        <f t="shared" si="5"/>
        <v>1888.1869999999999</v>
      </c>
      <c r="R12" s="113">
        <f t="shared" si="6"/>
        <v>1888.1453139511136</v>
      </c>
      <c r="S12" s="114">
        <f t="shared" si="11"/>
        <v>-5.5000000000973161E-4</v>
      </c>
      <c r="T12" s="113">
        <f t="shared" si="7"/>
        <v>1886.9590000000001</v>
      </c>
      <c r="U12" s="113">
        <f>1</f>
        <v>1</v>
      </c>
      <c r="V12" s="113">
        <f t="shared" si="8"/>
        <v>1.1863139511135614</v>
      </c>
      <c r="W12" s="113">
        <f t="shared" si="9"/>
        <v>1.2279999999998381</v>
      </c>
      <c r="X12" s="110"/>
      <c r="Y12" s="110"/>
      <c r="Z12" s="115"/>
      <c r="AA12" s="115"/>
      <c r="AB12" s="171"/>
      <c r="AC12" s="116">
        <f t="shared" si="14"/>
        <v>40</v>
      </c>
      <c r="AD12" s="116">
        <f t="shared" si="15"/>
        <v>35.200000000000003</v>
      </c>
      <c r="AE12" s="116">
        <f t="shared" si="16"/>
        <v>2.4</v>
      </c>
      <c r="AF12" s="117" t="str">
        <f t="shared" si="12"/>
        <v>PN 10</v>
      </c>
      <c r="AG12" s="87"/>
    </row>
    <row r="13" spans="1:33" x14ac:dyDescent="0.25">
      <c r="A13" s="167"/>
      <c r="B13" s="168" t="s">
        <v>285</v>
      </c>
      <c r="C13" s="201">
        <v>9865307.8235999998</v>
      </c>
      <c r="D13" s="201">
        <v>787962.51580000005</v>
      </c>
      <c r="E13" s="201">
        <v>1879.925</v>
      </c>
      <c r="F13" s="118">
        <v>140</v>
      </c>
      <c r="G13" s="111">
        <f t="shared" si="17"/>
        <v>20</v>
      </c>
      <c r="H13" s="170">
        <v>1887.9069999999999</v>
      </c>
      <c r="I13" s="112">
        <f t="shared" si="13"/>
        <v>8.7962963402777781E-4</v>
      </c>
      <c r="J13" s="112">
        <f t="shared" si="0"/>
        <v>3.5200000000000002E-2</v>
      </c>
      <c r="K13" s="112">
        <f t="shared" si="1"/>
        <v>9.7264640000000011E-4</v>
      </c>
      <c r="L13" s="112">
        <f t="shared" si="2"/>
        <v>0.90436733640074929</v>
      </c>
      <c r="M13" s="112">
        <v>150</v>
      </c>
      <c r="N13" s="112">
        <f t="shared" si="3"/>
        <v>0.5266122187745691</v>
      </c>
      <c r="O13" s="112">
        <f t="shared" si="4"/>
        <v>4.1686048886268402E-2</v>
      </c>
      <c r="P13" s="140">
        <f t="shared" si="10"/>
        <v>1888.1869999999999</v>
      </c>
      <c r="Q13" s="113">
        <f t="shared" si="5"/>
        <v>1888.1869999999999</v>
      </c>
      <c r="R13" s="113">
        <f t="shared" si="6"/>
        <v>1888.1453139511136</v>
      </c>
      <c r="S13" s="114">
        <f t="shared" si="11"/>
        <v>1.8000000000029104E-3</v>
      </c>
      <c r="T13" s="113">
        <f t="shared" si="7"/>
        <v>1886.9069999999999</v>
      </c>
      <c r="U13" s="113">
        <f>1</f>
        <v>1</v>
      </c>
      <c r="V13" s="113">
        <f t="shared" si="8"/>
        <v>1.238313951113696</v>
      </c>
      <c r="W13" s="113">
        <f t="shared" si="9"/>
        <v>1.2799999999999727</v>
      </c>
      <c r="X13" s="110"/>
      <c r="Y13" s="110"/>
      <c r="Z13" s="115"/>
      <c r="AA13" s="115"/>
      <c r="AB13" s="171"/>
      <c r="AC13" s="116">
        <f t="shared" si="14"/>
        <v>40</v>
      </c>
      <c r="AD13" s="116">
        <f t="shared" si="15"/>
        <v>35.200000000000003</v>
      </c>
      <c r="AE13" s="116">
        <f t="shared" si="16"/>
        <v>2.4</v>
      </c>
      <c r="AF13" s="117" t="str">
        <f t="shared" si="12"/>
        <v>PN 10</v>
      </c>
      <c r="AG13" s="87"/>
    </row>
    <row r="14" spans="1:33" x14ac:dyDescent="0.25">
      <c r="A14" s="167"/>
      <c r="B14" s="168" t="s">
        <v>286</v>
      </c>
      <c r="C14" s="201">
        <v>9865322.6598000005</v>
      </c>
      <c r="D14" s="201">
        <v>787949.10400000005</v>
      </c>
      <c r="E14" s="201">
        <v>1879.96</v>
      </c>
      <c r="F14" s="118">
        <v>160</v>
      </c>
      <c r="G14" s="111">
        <f t="shared" si="17"/>
        <v>20</v>
      </c>
      <c r="H14" s="170">
        <v>1887.8589999999999</v>
      </c>
      <c r="I14" s="112">
        <f t="shared" si="13"/>
        <v>8.7962963402777781E-4</v>
      </c>
      <c r="J14" s="112">
        <f t="shared" si="0"/>
        <v>3.5200000000000002E-2</v>
      </c>
      <c r="K14" s="112">
        <f t="shared" si="1"/>
        <v>9.7264640000000011E-4</v>
      </c>
      <c r="L14" s="112">
        <f t="shared" si="2"/>
        <v>0.90436733640074929</v>
      </c>
      <c r="M14" s="112">
        <v>150</v>
      </c>
      <c r="N14" s="112">
        <f t="shared" si="3"/>
        <v>0.5266122187745691</v>
      </c>
      <c r="O14" s="112">
        <f t="shared" si="4"/>
        <v>4.1686048886268402E-2</v>
      </c>
      <c r="P14" s="140">
        <f t="shared" si="10"/>
        <v>1888.1869999999999</v>
      </c>
      <c r="Q14" s="113">
        <f t="shared" si="5"/>
        <v>1888.1869999999999</v>
      </c>
      <c r="R14" s="113">
        <f t="shared" si="6"/>
        <v>1888.1453139511136</v>
      </c>
      <c r="S14" s="114">
        <f t="shared" si="11"/>
        <v>1.7500000000040927E-3</v>
      </c>
      <c r="T14" s="113">
        <f t="shared" si="7"/>
        <v>1886.8589999999999</v>
      </c>
      <c r="U14" s="113">
        <f>1</f>
        <v>1</v>
      </c>
      <c r="V14" s="113">
        <f t="shared" si="8"/>
        <v>1.2863139511136978</v>
      </c>
      <c r="W14" s="113">
        <f t="shared" si="9"/>
        <v>1.3279999999999745</v>
      </c>
      <c r="X14" s="110"/>
      <c r="Y14" s="110"/>
      <c r="Z14" s="115"/>
      <c r="AA14" s="115"/>
      <c r="AB14" s="171"/>
      <c r="AC14" s="116">
        <f t="shared" si="14"/>
        <v>40</v>
      </c>
      <c r="AD14" s="116">
        <f t="shared" si="15"/>
        <v>35.200000000000003</v>
      </c>
      <c r="AE14" s="116">
        <f t="shared" si="16"/>
        <v>2.4</v>
      </c>
      <c r="AF14" s="117" t="str">
        <f t="shared" si="12"/>
        <v>PN 10</v>
      </c>
      <c r="AG14" s="87"/>
    </row>
    <row r="15" spans="1:33" x14ac:dyDescent="0.25">
      <c r="A15" s="167"/>
      <c r="B15" s="168" t="s">
        <v>287</v>
      </c>
      <c r="C15" s="201">
        <v>9865336.9408</v>
      </c>
      <c r="D15" s="201">
        <v>787935.10210000002</v>
      </c>
      <c r="E15" s="201">
        <v>1880.0060000000001</v>
      </c>
      <c r="F15" s="118">
        <v>180</v>
      </c>
      <c r="G15" s="111">
        <f t="shared" si="17"/>
        <v>20</v>
      </c>
      <c r="H15" s="170">
        <v>1887.8109999999999</v>
      </c>
      <c r="I15" s="112">
        <f t="shared" si="13"/>
        <v>8.7962963402777781E-4</v>
      </c>
      <c r="J15" s="112">
        <f t="shared" si="0"/>
        <v>3.5200000000000002E-2</v>
      </c>
      <c r="K15" s="112">
        <f t="shared" si="1"/>
        <v>9.7264640000000011E-4</v>
      </c>
      <c r="L15" s="112">
        <f t="shared" si="2"/>
        <v>0.90436733640074929</v>
      </c>
      <c r="M15" s="112">
        <v>150</v>
      </c>
      <c r="N15" s="112">
        <f t="shared" si="3"/>
        <v>0.5266122187745691</v>
      </c>
      <c r="O15" s="112">
        <f t="shared" si="4"/>
        <v>4.1686048886268402E-2</v>
      </c>
      <c r="P15" s="140">
        <f t="shared" si="10"/>
        <v>1888.1869999999999</v>
      </c>
      <c r="Q15" s="113">
        <f t="shared" si="5"/>
        <v>1888.1869999999999</v>
      </c>
      <c r="R15" s="113">
        <f t="shared" si="6"/>
        <v>1888.1453139511136</v>
      </c>
      <c r="S15" s="114">
        <f t="shared" si="11"/>
        <v>2.3000000000024555E-3</v>
      </c>
      <c r="T15" s="113">
        <f t="shared" si="7"/>
        <v>1886.8109999999999</v>
      </c>
      <c r="U15" s="113">
        <f>1</f>
        <v>1</v>
      </c>
      <c r="V15" s="113">
        <f t="shared" si="8"/>
        <v>1.3343139511136997</v>
      </c>
      <c r="W15" s="113">
        <f t="shared" si="9"/>
        <v>1.3759999999999764</v>
      </c>
      <c r="X15" s="110"/>
      <c r="Y15" s="110"/>
      <c r="Z15" s="115"/>
      <c r="AA15" s="115"/>
      <c r="AB15" s="171"/>
      <c r="AC15" s="116">
        <f t="shared" si="14"/>
        <v>40</v>
      </c>
      <c r="AD15" s="116">
        <f t="shared" si="15"/>
        <v>35.200000000000003</v>
      </c>
      <c r="AE15" s="116">
        <f t="shared" si="16"/>
        <v>2.4</v>
      </c>
      <c r="AF15" s="117" t="str">
        <f t="shared" si="12"/>
        <v>PN 10</v>
      </c>
      <c r="AG15" s="87"/>
    </row>
    <row r="16" spans="1:33" x14ac:dyDescent="0.25">
      <c r="A16" s="167"/>
      <c r="B16" s="168" t="s">
        <v>288</v>
      </c>
      <c r="C16" s="201">
        <v>9865351.2657999992</v>
      </c>
      <c r="D16" s="201">
        <v>787921.14599999995</v>
      </c>
      <c r="E16" s="201">
        <v>1880.049</v>
      </c>
      <c r="F16" s="118">
        <v>200</v>
      </c>
      <c r="G16" s="111">
        <f t="shared" si="17"/>
        <v>20</v>
      </c>
      <c r="H16" s="170">
        <v>1887.7629999999999</v>
      </c>
      <c r="I16" s="112">
        <f t="shared" si="13"/>
        <v>8.7962963402777781E-4</v>
      </c>
      <c r="J16" s="112">
        <f t="shared" si="0"/>
        <v>3.5200000000000002E-2</v>
      </c>
      <c r="K16" s="112">
        <f t="shared" si="1"/>
        <v>9.7264640000000011E-4</v>
      </c>
      <c r="L16" s="112">
        <f t="shared" si="2"/>
        <v>0.90436733640074929</v>
      </c>
      <c r="M16" s="112">
        <v>150</v>
      </c>
      <c r="N16" s="112">
        <f t="shared" si="3"/>
        <v>0.5266122187745691</v>
      </c>
      <c r="O16" s="112">
        <f t="shared" si="4"/>
        <v>4.1686048886268402E-2</v>
      </c>
      <c r="P16" s="140">
        <f t="shared" si="10"/>
        <v>1888.1869999999999</v>
      </c>
      <c r="Q16" s="113">
        <f t="shared" si="5"/>
        <v>1888.1869999999999</v>
      </c>
      <c r="R16" s="113">
        <f t="shared" si="6"/>
        <v>1888.1453139511136</v>
      </c>
      <c r="S16" s="114">
        <f t="shared" si="11"/>
        <v>2.1499999999946341E-3</v>
      </c>
      <c r="T16" s="113">
        <f t="shared" si="7"/>
        <v>1886.7629999999999</v>
      </c>
      <c r="U16" s="113">
        <f>1</f>
        <v>1</v>
      </c>
      <c r="V16" s="113">
        <f t="shared" si="8"/>
        <v>1.3823139511137015</v>
      </c>
      <c r="W16" s="113">
        <f t="shared" si="9"/>
        <v>1.4239999999999782</v>
      </c>
      <c r="X16" s="110"/>
      <c r="Y16" s="110"/>
      <c r="Z16" s="115"/>
      <c r="AA16" s="115"/>
      <c r="AB16" s="171"/>
      <c r="AC16" s="116">
        <f t="shared" si="14"/>
        <v>40</v>
      </c>
      <c r="AD16" s="116">
        <f t="shared" si="15"/>
        <v>35.200000000000003</v>
      </c>
      <c r="AE16" s="116">
        <f t="shared" si="16"/>
        <v>2.4</v>
      </c>
      <c r="AF16" s="117" t="str">
        <f t="shared" si="12"/>
        <v>PN 10</v>
      </c>
      <c r="AG16" s="87"/>
    </row>
    <row r="17" spans="1:33" x14ac:dyDescent="0.25">
      <c r="A17" s="167"/>
      <c r="B17" s="168" t="s">
        <v>289</v>
      </c>
      <c r="C17" s="201">
        <v>9865365.8463000003</v>
      </c>
      <c r="D17" s="201">
        <v>787907.45629999996</v>
      </c>
      <c r="E17" s="201">
        <v>1880.067</v>
      </c>
      <c r="F17" s="118">
        <v>220</v>
      </c>
      <c r="G17" s="111">
        <f t="shared" si="17"/>
        <v>20</v>
      </c>
      <c r="H17" s="170">
        <v>1887.7159999999999</v>
      </c>
      <c r="I17" s="112">
        <f t="shared" si="13"/>
        <v>8.7962963402777781E-4</v>
      </c>
      <c r="J17" s="112">
        <f t="shared" si="0"/>
        <v>3.5200000000000002E-2</v>
      </c>
      <c r="K17" s="112">
        <f t="shared" si="1"/>
        <v>9.7264640000000011E-4</v>
      </c>
      <c r="L17" s="112">
        <f t="shared" si="2"/>
        <v>0.90436733640074929</v>
      </c>
      <c r="M17" s="112">
        <v>150</v>
      </c>
      <c r="N17" s="112">
        <f t="shared" si="3"/>
        <v>0.5266122187745691</v>
      </c>
      <c r="O17" s="112">
        <f t="shared" si="4"/>
        <v>4.1686048886268402E-2</v>
      </c>
      <c r="P17" s="140">
        <f t="shared" si="10"/>
        <v>1888.1869999999999</v>
      </c>
      <c r="Q17" s="113">
        <f t="shared" si="5"/>
        <v>1888.1869999999999</v>
      </c>
      <c r="R17" s="113">
        <f t="shared" si="6"/>
        <v>1888.1453139511136</v>
      </c>
      <c r="S17" s="114">
        <f t="shared" si="11"/>
        <v>9.0000000000145519E-4</v>
      </c>
      <c r="T17" s="113">
        <f t="shared" si="7"/>
        <v>1886.7159999999999</v>
      </c>
      <c r="U17" s="113">
        <f>1</f>
        <v>1</v>
      </c>
      <c r="V17" s="113">
        <f t="shared" si="8"/>
        <v>1.4293139511137269</v>
      </c>
      <c r="W17" s="113">
        <f t="shared" si="9"/>
        <v>1.4710000000000036</v>
      </c>
      <c r="X17" s="110"/>
      <c r="Y17" s="110"/>
      <c r="Z17" s="115"/>
      <c r="AA17" s="115"/>
      <c r="AB17" s="171"/>
      <c r="AC17" s="116">
        <f t="shared" si="14"/>
        <v>40</v>
      </c>
      <c r="AD17" s="116">
        <f t="shared" si="15"/>
        <v>35.200000000000003</v>
      </c>
      <c r="AE17" s="116">
        <f t="shared" si="16"/>
        <v>2.4</v>
      </c>
      <c r="AF17" s="117" t="str">
        <f t="shared" si="16"/>
        <v>PN 10</v>
      </c>
      <c r="AG17" s="87"/>
    </row>
    <row r="18" spans="1:33" x14ac:dyDescent="0.25">
      <c r="A18" s="167"/>
      <c r="B18" s="168" t="s">
        <v>290</v>
      </c>
      <c r="C18" s="201">
        <v>9865380.2453000005</v>
      </c>
      <c r="D18" s="201">
        <v>787893.57900000003</v>
      </c>
      <c r="E18" s="201">
        <v>1880.1020000000001</v>
      </c>
      <c r="F18" s="118">
        <v>240</v>
      </c>
      <c r="G18" s="111">
        <f t="shared" si="17"/>
        <v>20</v>
      </c>
      <c r="H18" s="170">
        <v>1887.672</v>
      </c>
      <c r="I18" s="112">
        <f t="shared" si="13"/>
        <v>8.7962963402777781E-4</v>
      </c>
      <c r="J18" s="112">
        <f t="shared" si="0"/>
        <v>3.5200000000000002E-2</v>
      </c>
      <c r="K18" s="112">
        <f t="shared" si="1"/>
        <v>9.7264640000000011E-4</v>
      </c>
      <c r="L18" s="112">
        <f t="shared" si="2"/>
        <v>0.90436733640074929</v>
      </c>
      <c r="M18" s="112">
        <v>150</v>
      </c>
      <c r="N18" s="112">
        <f t="shared" si="3"/>
        <v>0.5266122187745691</v>
      </c>
      <c r="O18" s="112">
        <f t="shared" si="4"/>
        <v>4.1686048886268402E-2</v>
      </c>
      <c r="P18" s="140">
        <f t="shared" si="10"/>
        <v>1888.1869999999999</v>
      </c>
      <c r="Q18" s="113">
        <f t="shared" si="5"/>
        <v>1888.1869999999999</v>
      </c>
      <c r="R18" s="113">
        <f t="shared" si="6"/>
        <v>1888.1453139511136</v>
      </c>
      <c r="S18" s="114">
        <f t="shared" si="11"/>
        <v>1.7500000000040927E-3</v>
      </c>
      <c r="T18" s="113">
        <f t="shared" si="7"/>
        <v>1886.672</v>
      </c>
      <c r="U18" s="113">
        <f>1</f>
        <v>1</v>
      </c>
      <c r="V18" s="113">
        <f t="shared" si="8"/>
        <v>1.473313951113596</v>
      </c>
      <c r="W18" s="113">
        <f t="shared" si="9"/>
        <v>1.5149999999998727</v>
      </c>
      <c r="X18" s="110"/>
      <c r="Y18" s="110"/>
      <c r="Z18" s="115"/>
      <c r="AA18" s="115"/>
      <c r="AB18" s="171"/>
      <c r="AC18" s="116">
        <f t="shared" si="14"/>
        <v>40</v>
      </c>
      <c r="AD18" s="116">
        <f t="shared" si="15"/>
        <v>35.200000000000003</v>
      </c>
      <c r="AE18" s="116">
        <f t="shared" si="16"/>
        <v>2.4</v>
      </c>
      <c r="AF18" s="117" t="str">
        <f t="shared" si="16"/>
        <v>PN 10</v>
      </c>
      <c r="AG18" s="87"/>
    </row>
    <row r="19" spans="1:33" x14ac:dyDescent="0.25">
      <c r="A19" s="167"/>
      <c r="B19" s="168" t="s">
        <v>291</v>
      </c>
      <c r="C19" s="201">
        <v>9865394.4049999993</v>
      </c>
      <c r="D19" s="201">
        <v>787879.45449999999</v>
      </c>
      <c r="E19" s="201">
        <v>1880.1590000000001</v>
      </c>
      <c r="F19" s="118">
        <v>260</v>
      </c>
      <c r="G19" s="111">
        <f t="shared" si="17"/>
        <v>20</v>
      </c>
      <c r="H19" s="170">
        <v>1887.6310000000001</v>
      </c>
      <c r="I19" s="112">
        <f t="shared" si="13"/>
        <v>8.7962963402777781E-4</v>
      </c>
      <c r="J19" s="112">
        <f t="shared" si="0"/>
        <v>3.5200000000000002E-2</v>
      </c>
      <c r="K19" s="112">
        <f t="shared" si="1"/>
        <v>9.7264640000000011E-4</v>
      </c>
      <c r="L19" s="112">
        <f t="shared" si="2"/>
        <v>0.90436733640074929</v>
      </c>
      <c r="M19" s="112">
        <v>150</v>
      </c>
      <c r="N19" s="112">
        <f t="shared" si="3"/>
        <v>0.5266122187745691</v>
      </c>
      <c r="O19" s="112">
        <f t="shared" si="4"/>
        <v>4.1686048886268402E-2</v>
      </c>
      <c r="P19" s="140">
        <f t="shared" si="10"/>
        <v>1888.1869999999999</v>
      </c>
      <c r="Q19" s="113">
        <f t="shared" si="5"/>
        <v>1888.1869999999999</v>
      </c>
      <c r="R19" s="113">
        <f t="shared" si="6"/>
        <v>1888.1453139511136</v>
      </c>
      <c r="S19" s="114">
        <f t="shared" si="11"/>
        <v>2.8500000000008185E-3</v>
      </c>
      <c r="T19" s="113">
        <f t="shared" si="7"/>
        <v>1886.6310000000001</v>
      </c>
      <c r="U19" s="113">
        <f>1</f>
        <v>1</v>
      </c>
      <c r="V19" s="113">
        <f t="shared" si="8"/>
        <v>1.5143139511135359</v>
      </c>
      <c r="W19" s="113">
        <f t="shared" si="9"/>
        <v>1.5559999999998126</v>
      </c>
      <c r="X19" s="110"/>
      <c r="Y19" s="110"/>
      <c r="Z19" s="115"/>
      <c r="AA19" s="115"/>
      <c r="AB19" s="171"/>
      <c r="AC19" s="116">
        <f t="shared" si="14"/>
        <v>40</v>
      </c>
      <c r="AD19" s="116">
        <f t="shared" si="15"/>
        <v>35.200000000000003</v>
      </c>
      <c r="AE19" s="116">
        <f t="shared" si="16"/>
        <v>2.4</v>
      </c>
      <c r="AF19" s="117" t="str">
        <f t="shared" si="16"/>
        <v>PN 10</v>
      </c>
      <c r="AG19" s="87"/>
    </row>
    <row r="20" spans="1:33" x14ac:dyDescent="0.25">
      <c r="A20" s="167"/>
      <c r="B20" s="168" t="s">
        <v>293</v>
      </c>
      <c r="C20" s="201">
        <v>9865408.8114999998</v>
      </c>
      <c r="D20" s="201">
        <v>787865.58409999998</v>
      </c>
      <c r="E20" s="201">
        <v>1880.1959999999999</v>
      </c>
      <c r="F20" s="118">
        <v>280</v>
      </c>
      <c r="G20" s="111">
        <f t="shared" si="17"/>
        <v>20</v>
      </c>
      <c r="H20" s="170">
        <v>1887.5889999999999</v>
      </c>
      <c r="I20" s="112">
        <f t="shared" si="13"/>
        <v>8.7962963402777781E-4</v>
      </c>
      <c r="J20" s="112">
        <f t="shared" si="0"/>
        <v>3.5200000000000002E-2</v>
      </c>
      <c r="K20" s="112">
        <f t="shared" si="1"/>
        <v>9.7264640000000011E-4</v>
      </c>
      <c r="L20" s="112">
        <f t="shared" si="2"/>
        <v>0.90436733640074929</v>
      </c>
      <c r="M20" s="112">
        <v>150</v>
      </c>
      <c r="N20" s="112">
        <f t="shared" si="3"/>
        <v>0.5266122187745691</v>
      </c>
      <c r="O20" s="112">
        <f t="shared" si="4"/>
        <v>4.1686048886268402E-2</v>
      </c>
      <c r="P20" s="140">
        <f t="shared" si="10"/>
        <v>1888.1869999999999</v>
      </c>
      <c r="Q20" s="113">
        <f t="shared" si="5"/>
        <v>1888.1869999999999</v>
      </c>
      <c r="R20" s="113">
        <f t="shared" si="6"/>
        <v>1888.1453139511136</v>
      </c>
      <c r="S20" s="114">
        <f t="shared" si="11"/>
        <v>1.8499999999903594E-3</v>
      </c>
      <c r="T20" s="113">
        <f t="shared" si="7"/>
        <v>1886.5889999999999</v>
      </c>
      <c r="U20" s="113">
        <f>1</f>
        <v>1</v>
      </c>
      <c r="V20" s="113">
        <f t="shared" si="8"/>
        <v>1.5563139511136797</v>
      </c>
      <c r="W20" s="113">
        <f t="shared" si="9"/>
        <v>1.5979999999999563</v>
      </c>
      <c r="X20" s="110"/>
      <c r="Y20" s="110"/>
      <c r="Z20" s="115"/>
      <c r="AA20" s="115"/>
      <c r="AB20" s="171"/>
      <c r="AC20" s="116">
        <f t="shared" si="14"/>
        <v>40</v>
      </c>
      <c r="AD20" s="116">
        <f t="shared" si="15"/>
        <v>35.200000000000003</v>
      </c>
      <c r="AE20" s="116">
        <f t="shared" si="16"/>
        <v>2.4</v>
      </c>
      <c r="AF20" s="117" t="str">
        <f t="shared" si="16"/>
        <v>PN 10</v>
      </c>
      <c r="AG20" s="87"/>
    </row>
    <row r="21" spans="1:33" x14ac:dyDescent="0.25">
      <c r="A21" s="167"/>
      <c r="B21" s="168" t="s">
        <v>294</v>
      </c>
      <c r="C21" s="201">
        <v>9865423.3475000001</v>
      </c>
      <c r="D21" s="201">
        <v>787851.84710000001</v>
      </c>
      <c r="E21" s="201">
        <v>1880.221</v>
      </c>
      <c r="F21" s="118">
        <v>300</v>
      </c>
      <c r="G21" s="111">
        <f t="shared" si="17"/>
        <v>20</v>
      </c>
      <c r="H21" s="170">
        <v>1887.547</v>
      </c>
      <c r="I21" s="112">
        <f t="shared" si="13"/>
        <v>8.7962963402777781E-4</v>
      </c>
      <c r="J21" s="112">
        <f t="shared" si="0"/>
        <v>3.5200000000000002E-2</v>
      </c>
      <c r="K21" s="112">
        <f t="shared" si="1"/>
        <v>9.7264640000000011E-4</v>
      </c>
      <c r="L21" s="112">
        <f t="shared" si="2"/>
        <v>0.90436733640074929</v>
      </c>
      <c r="M21" s="112">
        <v>150</v>
      </c>
      <c r="N21" s="112">
        <f t="shared" si="3"/>
        <v>0.5266122187745691</v>
      </c>
      <c r="O21" s="112">
        <f t="shared" si="4"/>
        <v>4.1686048886268402E-2</v>
      </c>
      <c r="P21" s="140">
        <f t="shared" si="10"/>
        <v>1888.1869999999999</v>
      </c>
      <c r="Q21" s="113">
        <f t="shared" si="5"/>
        <v>1888.1869999999999</v>
      </c>
      <c r="R21" s="113">
        <f t="shared" si="6"/>
        <v>1888.1453139511136</v>
      </c>
      <c r="S21" s="114">
        <f t="shared" si="11"/>
        <v>1.2500000000045474E-3</v>
      </c>
      <c r="T21" s="113">
        <f t="shared" si="7"/>
        <v>1886.547</v>
      </c>
      <c r="U21" s="113">
        <f>1</f>
        <v>1</v>
      </c>
      <c r="V21" s="113">
        <f t="shared" si="8"/>
        <v>1.598313951113596</v>
      </c>
      <c r="W21" s="113">
        <f t="shared" si="9"/>
        <v>1.6399999999998727</v>
      </c>
      <c r="X21" s="110"/>
      <c r="Y21" s="110"/>
      <c r="Z21" s="115"/>
      <c r="AA21" s="115"/>
      <c r="AB21" s="171"/>
      <c r="AC21" s="116">
        <f t="shared" si="14"/>
        <v>40</v>
      </c>
      <c r="AD21" s="116">
        <f t="shared" si="15"/>
        <v>35.200000000000003</v>
      </c>
      <c r="AE21" s="116">
        <f t="shared" si="16"/>
        <v>2.4</v>
      </c>
      <c r="AF21" s="117" t="str">
        <f t="shared" si="16"/>
        <v>PN 10</v>
      </c>
      <c r="AG21" s="87"/>
    </row>
    <row r="22" spans="1:33" x14ac:dyDescent="0.25">
      <c r="A22" s="167"/>
      <c r="B22" s="168" t="s">
        <v>295</v>
      </c>
      <c r="C22" s="201">
        <v>9865437.8322999999</v>
      </c>
      <c r="D22" s="201">
        <v>787838.05649999995</v>
      </c>
      <c r="E22" s="201">
        <v>1880.26</v>
      </c>
      <c r="F22" s="118">
        <v>320</v>
      </c>
      <c r="G22" s="111">
        <f t="shared" si="17"/>
        <v>20</v>
      </c>
      <c r="H22" s="170">
        <v>1887.4939999999999</v>
      </c>
      <c r="I22" s="112">
        <f t="shared" si="13"/>
        <v>8.7962963402777781E-4</v>
      </c>
      <c r="J22" s="112">
        <f t="shared" si="0"/>
        <v>3.5200000000000002E-2</v>
      </c>
      <c r="K22" s="112">
        <f t="shared" si="1"/>
        <v>9.7264640000000011E-4</v>
      </c>
      <c r="L22" s="112">
        <f t="shared" si="2"/>
        <v>0.90436733640074929</v>
      </c>
      <c r="M22" s="112">
        <v>150</v>
      </c>
      <c r="N22" s="112">
        <f t="shared" si="3"/>
        <v>0.5266122187745691</v>
      </c>
      <c r="O22" s="112">
        <f t="shared" si="4"/>
        <v>4.1686048886268402E-2</v>
      </c>
      <c r="P22" s="140">
        <f t="shared" si="10"/>
        <v>1888.1869999999999</v>
      </c>
      <c r="Q22" s="113">
        <f t="shared" si="5"/>
        <v>1888.1869999999999</v>
      </c>
      <c r="R22" s="113">
        <f t="shared" si="6"/>
        <v>1888.1453139511136</v>
      </c>
      <c r="S22" s="114">
        <f t="shared" si="11"/>
        <v>1.9499999999993633E-3</v>
      </c>
      <c r="T22" s="113">
        <f t="shared" si="7"/>
        <v>1886.4939999999999</v>
      </c>
      <c r="U22" s="113">
        <f>1</f>
        <v>1</v>
      </c>
      <c r="V22" s="113">
        <f t="shared" si="8"/>
        <v>1.6513139511137069</v>
      </c>
      <c r="W22" s="113">
        <f t="shared" si="9"/>
        <v>1.6929999999999836</v>
      </c>
      <c r="X22" s="110"/>
      <c r="Y22" s="110"/>
      <c r="Z22" s="115"/>
      <c r="AA22" s="115"/>
      <c r="AB22" s="171"/>
      <c r="AC22" s="116">
        <f t="shared" si="14"/>
        <v>40</v>
      </c>
      <c r="AD22" s="116">
        <f t="shared" si="15"/>
        <v>35.200000000000003</v>
      </c>
      <c r="AE22" s="116">
        <f t="shared" si="16"/>
        <v>2.4</v>
      </c>
      <c r="AF22" s="117" t="str">
        <f t="shared" si="16"/>
        <v>PN 10</v>
      </c>
      <c r="AG22" s="87"/>
    </row>
    <row r="23" spans="1:33" x14ac:dyDescent="0.25">
      <c r="A23" s="167"/>
      <c r="B23" s="168" t="s">
        <v>296</v>
      </c>
      <c r="C23" s="201">
        <v>9865452.2389000002</v>
      </c>
      <c r="D23" s="201">
        <v>787824.18389999995</v>
      </c>
      <c r="E23" s="201">
        <v>1880.32</v>
      </c>
      <c r="F23" s="118">
        <v>340</v>
      </c>
      <c r="G23" s="111">
        <f t="shared" si="17"/>
        <v>20</v>
      </c>
      <c r="H23" s="170">
        <v>1887.421</v>
      </c>
      <c r="I23" s="112">
        <f t="shared" si="13"/>
        <v>8.7962963402777781E-4</v>
      </c>
      <c r="J23" s="112">
        <f t="shared" si="0"/>
        <v>3.5200000000000002E-2</v>
      </c>
      <c r="K23" s="112">
        <f t="shared" si="1"/>
        <v>9.7264640000000011E-4</v>
      </c>
      <c r="L23" s="112">
        <f t="shared" si="2"/>
        <v>0.90436733640074929</v>
      </c>
      <c r="M23" s="112">
        <v>150</v>
      </c>
      <c r="N23" s="112">
        <f t="shared" si="3"/>
        <v>0.5266122187745691</v>
      </c>
      <c r="O23" s="112">
        <f t="shared" si="4"/>
        <v>4.1686048886268402E-2</v>
      </c>
      <c r="P23" s="140">
        <f t="shared" si="10"/>
        <v>1888.1869999999999</v>
      </c>
      <c r="Q23" s="113">
        <f t="shared" si="5"/>
        <v>1888.1869999999999</v>
      </c>
      <c r="R23" s="113">
        <f t="shared" si="6"/>
        <v>1888.1453139511136</v>
      </c>
      <c r="S23" s="114">
        <f t="shared" si="11"/>
        <v>2.9999999999972713E-3</v>
      </c>
      <c r="T23" s="113">
        <f t="shared" si="7"/>
        <v>1886.421</v>
      </c>
      <c r="U23" s="113">
        <f>1</f>
        <v>1</v>
      </c>
      <c r="V23" s="113">
        <f t="shared" si="8"/>
        <v>1.7243139511135723</v>
      </c>
      <c r="W23" s="113">
        <f t="shared" si="9"/>
        <v>1.765999999999849</v>
      </c>
      <c r="X23" s="110"/>
      <c r="Y23" s="110"/>
      <c r="Z23" s="115"/>
      <c r="AA23" s="115"/>
      <c r="AB23" s="171"/>
      <c r="AC23" s="116">
        <f t="shared" si="14"/>
        <v>40</v>
      </c>
      <c r="AD23" s="116">
        <f t="shared" si="15"/>
        <v>35.200000000000003</v>
      </c>
      <c r="AE23" s="116">
        <f t="shared" si="16"/>
        <v>2.4</v>
      </c>
      <c r="AF23" s="117" t="str">
        <f t="shared" si="16"/>
        <v>PN 10</v>
      </c>
      <c r="AG23" s="87"/>
    </row>
    <row r="24" spans="1:33" x14ac:dyDescent="0.25">
      <c r="A24" s="167"/>
      <c r="B24" s="168" t="s">
        <v>297</v>
      </c>
      <c r="C24" s="201">
        <v>9865466.6257000007</v>
      </c>
      <c r="D24" s="201">
        <v>787810.29070000001</v>
      </c>
      <c r="E24" s="201">
        <v>1880.3810000000001</v>
      </c>
      <c r="F24" s="118">
        <v>360</v>
      </c>
      <c r="G24" s="111">
        <f t="shared" si="17"/>
        <v>20</v>
      </c>
      <c r="H24" s="170">
        <v>1887.354</v>
      </c>
      <c r="I24" s="112">
        <f t="shared" si="13"/>
        <v>8.7962963402777781E-4</v>
      </c>
      <c r="J24" s="112">
        <f t="shared" si="0"/>
        <v>3.5200000000000002E-2</v>
      </c>
      <c r="K24" s="112">
        <f t="shared" si="1"/>
        <v>9.7264640000000011E-4</v>
      </c>
      <c r="L24" s="112">
        <f t="shared" si="2"/>
        <v>0.90436733640074929</v>
      </c>
      <c r="M24" s="112">
        <v>150</v>
      </c>
      <c r="N24" s="112">
        <f t="shared" si="3"/>
        <v>0.5266122187745691</v>
      </c>
      <c r="O24" s="112">
        <f t="shared" si="4"/>
        <v>4.1686048886268402E-2</v>
      </c>
      <c r="P24" s="140">
        <f t="shared" si="10"/>
        <v>1888.1869999999999</v>
      </c>
      <c r="Q24" s="113">
        <f t="shared" si="5"/>
        <v>1888.1869999999999</v>
      </c>
      <c r="R24" s="113">
        <f t="shared" si="6"/>
        <v>1888.1453139511136</v>
      </c>
      <c r="S24" s="114">
        <f t="shared" si="11"/>
        <v>3.0500000000074578E-3</v>
      </c>
      <c r="T24" s="113">
        <f t="shared" si="7"/>
        <v>1886.354</v>
      </c>
      <c r="U24" s="113">
        <f>1</f>
        <v>1</v>
      </c>
      <c r="V24" s="113">
        <f t="shared" si="8"/>
        <v>1.7913139511135796</v>
      </c>
      <c r="W24" s="113">
        <f t="shared" si="9"/>
        <v>1.8329999999998563</v>
      </c>
      <c r="X24" s="110"/>
      <c r="Y24" s="110"/>
      <c r="Z24" s="115"/>
      <c r="AA24" s="115"/>
      <c r="AB24" s="171"/>
      <c r="AC24" s="116">
        <f t="shared" si="14"/>
        <v>40</v>
      </c>
      <c r="AD24" s="116">
        <f t="shared" si="15"/>
        <v>35.200000000000003</v>
      </c>
      <c r="AE24" s="116">
        <f t="shared" si="16"/>
        <v>2.4</v>
      </c>
      <c r="AF24" s="117" t="str">
        <f t="shared" si="16"/>
        <v>PN 10</v>
      </c>
      <c r="AG24" s="87"/>
    </row>
    <row r="25" spans="1:33" x14ac:dyDescent="0.25">
      <c r="A25" s="167"/>
      <c r="B25" s="168" t="s">
        <v>298</v>
      </c>
      <c r="C25" s="201">
        <v>9865480.9258999992</v>
      </c>
      <c r="D25" s="201">
        <v>787796.30850000004</v>
      </c>
      <c r="E25" s="201">
        <v>1880.4480000000001</v>
      </c>
      <c r="F25" s="118">
        <v>380</v>
      </c>
      <c r="G25" s="111">
        <f t="shared" si="17"/>
        <v>20</v>
      </c>
      <c r="H25" s="170">
        <v>1887.29</v>
      </c>
      <c r="I25" s="112">
        <f t="shared" si="13"/>
        <v>8.7962963402777781E-4</v>
      </c>
      <c r="J25" s="112">
        <f t="shared" si="0"/>
        <v>3.5200000000000002E-2</v>
      </c>
      <c r="K25" s="112">
        <f t="shared" si="1"/>
        <v>9.7264640000000011E-4</v>
      </c>
      <c r="L25" s="112">
        <f t="shared" si="2"/>
        <v>0.90436733640074929</v>
      </c>
      <c r="M25" s="112">
        <v>150</v>
      </c>
      <c r="N25" s="112">
        <f t="shared" si="3"/>
        <v>0.5266122187745691</v>
      </c>
      <c r="O25" s="112">
        <f t="shared" si="4"/>
        <v>4.1686048886268402E-2</v>
      </c>
      <c r="P25" s="140">
        <f t="shared" si="10"/>
        <v>1888.1869999999999</v>
      </c>
      <c r="Q25" s="113">
        <f t="shared" si="5"/>
        <v>1888.1869999999999</v>
      </c>
      <c r="R25" s="113">
        <f t="shared" si="6"/>
        <v>1888.1453139511136</v>
      </c>
      <c r="S25" s="114">
        <f t="shared" si="11"/>
        <v>3.350000000000364E-3</v>
      </c>
      <c r="T25" s="113">
        <f t="shared" si="7"/>
        <v>1886.29</v>
      </c>
      <c r="U25" s="113">
        <f>1</f>
        <v>1</v>
      </c>
      <c r="V25" s="113">
        <f t="shared" si="8"/>
        <v>1.8553139511136578</v>
      </c>
      <c r="W25" s="113">
        <f t="shared" si="9"/>
        <v>1.8969999999999345</v>
      </c>
      <c r="X25" s="110"/>
      <c r="Y25" s="110"/>
      <c r="Z25" s="115"/>
      <c r="AA25" s="115"/>
      <c r="AB25" s="171"/>
      <c r="AC25" s="116">
        <f t="shared" si="14"/>
        <v>40</v>
      </c>
      <c r="AD25" s="116">
        <f t="shared" si="15"/>
        <v>35.200000000000003</v>
      </c>
      <c r="AE25" s="116">
        <f t="shared" si="16"/>
        <v>2.4</v>
      </c>
      <c r="AF25" s="117" t="str">
        <f t="shared" si="16"/>
        <v>PN 10</v>
      </c>
      <c r="AG25" s="87"/>
    </row>
    <row r="26" spans="1:33" x14ac:dyDescent="0.25">
      <c r="A26" s="167"/>
      <c r="B26" s="168" t="s">
        <v>299</v>
      </c>
      <c r="C26" s="201">
        <v>9865495.2795000002</v>
      </c>
      <c r="D26" s="201">
        <v>787782.38170000003</v>
      </c>
      <c r="E26" s="201">
        <v>1880.5160000000001</v>
      </c>
      <c r="F26" s="118">
        <v>400</v>
      </c>
      <c r="G26" s="111">
        <f t="shared" si="17"/>
        <v>20</v>
      </c>
      <c r="H26" s="170">
        <v>1887.1959999999999</v>
      </c>
      <c r="I26" s="112">
        <f t="shared" si="13"/>
        <v>8.7962963402777781E-4</v>
      </c>
      <c r="J26" s="112">
        <f t="shared" si="0"/>
        <v>3.5200000000000002E-2</v>
      </c>
      <c r="K26" s="112">
        <f t="shared" si="1"/>
        <v>9.7264640000000011E-4</v>
      </c>
      <c r="L26" s="112">
        <f>I26/K26</f>
        <v>0.90436733640074929</v>
      </c>
      <c r="M26" s="112">
        <v>150</v>
      </c>
      <c r="N26" s="112">
        <f t="shared" si="3"/>
        <v>0.5266122187745691</v>
      </c>
      <c r="O26" s="112">
        <f t="shared" si="4"/>
        <v>4.1686048886268402E-2</v>
      </c>
      <c r="P26" s="140">
        <f t="shared" si="10"/>
        <v>1888.1869999999999</v>
      </c>
      <c r="Q26" s="113">
        <f t="shared" si="5"/>
        <v>1888.1869999999999</v>
      </c>
      <c r="R26" s="113">
        <f t="shared" si="6"/>
        <v>1888.1453139511136</v>
      </c>
      <c r="S26" s="114">
        <f t="shared" si="11"/>
        <v>3.3999999999991815E-3</v>
      </c>
      <c r="T26" s="113">
        <f t="shared" si="7"/>
        <v>1886.1959999999999</v>
      </c>
      <c r="U26" s="113">
        <f>1</f>
        <v>1</v>
      </c>
      <c r="V26" s="113">
        <f t="shared" si="8"/>
        <v>1.9493139511137088</v>
      </c>
      <c r="W26" s="113">
        <f t="shared" si="9"/>
        <v>1.9909999999999854</v>
      </c>
      <c r="X26" s="110"/>
      <c r="Y26" s="110"/>
      <c r="Z26" s="115"/>
      <c r="AA26" s="115"/>
      <c r="AB26" s="171"/>
      <c r="AC26" s="116">
        <f t="shared" si="14"/>
        <v>40</v>
      </c>
      <c r="AD26" s="116">
        <f t="shared" si="15"/>
        <v>35.200000000000003</v>
      </c>
      <c r="AE26" s="116">
        <f t="shared" si="16"/>
        <v>2.4</v>
      </c>
      <c r="AF26" s="117" t="str">
        <f t="shared" si="16"/>
        <v>PN 10</v>
      </c>
      <c r="AG26" s="87"/>
    </row>
    <row r="27" spans="1:33" x14ac:dyDescent="0.25">
      <c r="A27" s="167"/>
      <c r="B27" s="168" t="s">
        <v>300</v>
      </c>
      <c r="C27" s="201">
        <v>9865509.7958000004</v>
      </c>
      <c r="D27" s="201">
        <v>787768.62390000001</v>
      </c>
      <c r="E27" s="201">
        <v>1880.5920000000001</v>
      </c>
      <c r="F27" s="118">
        <v>420</v>
      </c>
      <c r="G27" s="111">
        <f t="shared" si="17"/>
        <v>20</v>
      </c>
      <c r="H27" s="170">
        <v>1887.0909999999999</v>
      </c>
      <c r="I27" s="112">
        <f t="shared" si="13"/>
        <v>8.7962963402777781E-4</v>
      </c>
      <c r="J27" s="112">
        <f t="shared" si="0"/>
        <v>3.5200000000000002E-2</v>
      </c>
      <c r="K27" s="112">
        <f t="shared" si="1"/>
        <v>9.7264640000000011E-4</v>
      </c>
      <c r="L27" s="112">
        <f t="shared" si="2"/>
        <v>0.90436733640074929</v>
      </c>
      <c r="M27" s="112">
        <v>150</v>
      </c>
      <c r="N27" s="112">
        <f t="shared" si="3"/>
        <v>0.5266122187745691</v>
      </c>
      <c r="O27" s="112">
        <f t="shared" si="4"/>
        <v>4.1686048886268402E-2</v>
      </c>
      <c r="P27" s="140">
        <f t="shared" si="10"/>
        <v>1888.1869999999999</v>
      </c>
      <c r="Q27" s="113">
        <f t="shared" si="5"/>
        <v>1888.1869999999999</v>
      </c>
      <c r="R27" s="113">
        <f t="shared" si="6"/>
        <v>1888.1453139511136</v>
      </c>
      <c r="S27" s="114">
        <f t="shared" si="11"/>
        <v>3.8000000000010916E-3</v>
      </c>
      <c r="T27" s="113">
        <f t="shared" si="7"/>
        <v>1886.0909999999999</v>
      </c>
      <c r="U27" s="113">
        <f>1</f>
        <v>1</v>
      </c>
      <c r="V27" s="113">
        <f t="shared" si="8"/>
        <v>2.0543139511137269</v>
      </c>
      <c r="W27" s="113">
        <f t="shared" si="9"/>
        <v>2.0960000000000036</v>
      </c>
      <c r="X27" s="110"/>
      <c r="Y27" s="110"/>
      <c r="Z27" s="115"/>
      <c r="AA27" s="115"/>
      <c r="AB27" s="171"/>
      <c r="AC27" s="116">
        <f t="shared" si="14"/>
        <v>40</v>
      </c>
      <c r="AD27" s="116">
        <f t="shared" si="15"/>
        <v>35.200000000000003</v>
      </c>
      <c r="AE27" s="116">
        <f t="shared" si="16"/>
        <v>2.4</v>
      </c>
      <c r="AF27" s="117" t="str">
        <f t="shared" si="16"/>
        <v>PN 10</v>
      </c>
      <c r="AG27" s="87"/>
    </row>
    <row r="28" spans="1:33" x14ac:dyDescent="0.25">
      <c r="A28" s="167"/>
      <c r="B28" s="168" t="s">
        <v>301</v>
      </c>
      <c r="C28" s="201">
        <v>9865524.1652000006</v>
      </c>
      <c r="D28" s="201">
        <v>787754.71429999999</v>
      </c>
      <c r="E28" s="201">
        <v>1880.68</v>
      </c>
      <c r="F28" s="118">
        <v>440</v>
      </c>
      <c r="G28" s="111">
        <f t="shared" si="17"/>
        <v>20</v>
      </c>
      <c r="H28" s="170">
        <v>1886.9839999999999</v>
      </c>
      <c r="I28" s="112">
        <f t="shared" si="13"/>
        <v>8.7962963402777781E-4</v>
      </c>
      <c r="J28" s="112">
        <f t="shared" si="0"/>
        <v>3.5200000000000002E-2</v>
      </c>
      <c r="K28" s="112">
        <f t="shared" si="1"/>
        <v>9.7264640000000011E-4</v>
      </c>
      <c r="L28" s="112">
        <f t="shared" si="2"/>
        <v>0.90436733640074929</v>
      </c>
      <c r="M28" s="112">
        <v>150</v>
      </c>
      <c r="N28" s="112">
        <f t="shared" si="3"/>
        <v>0.5266122187745691</v>
      </c>
      <c r="O28" s="112">
        <f t="shared" si="4"/>
        <v>4.1686048886268402E-2</v>
      </c>
      <c r="P28" s="140">
        <f t="shared" si="10"/>
        <v>1888.1869999999999</v>
      </c>
      <c r="Q28" s="113">
        <f t="shared" si="5"/>
        <v>1888.1869999999999</v>
      </c>
      <c r="R28" s="113">
        <f t="shared" si="6"/>
        <v>1888.1453139511136</v>
      </c>
      <c r="S28" s="114">
        <f t="shared" si="11"/>
        <v>4.3999999999982716E-3</v>
      </c>
      <c r="T28" s="113">
        <f t="shared" si="7"/>
        <v>1885.9839999999999</v>
      </c>
      <c r="U28" s="113">
        <f>1</f>
        <v>1</v>
      </c>
      <c r="V28" s="113">
        <f t="shared" si="8"/>
        <v>2.1613139511136978</v>
      </c>
      <c r="W28" s="113">
        <f t="shared" si="9"/>
        <v>2.2029999999999745</v>
      </c>
      <c r="X28" s="110"/>
      <c r="Y28" s="110"/>
      <c r="Z28" s="115"/>
      <c r="AA28" s="115"/>
      <c r="AB28" s="171"/>
      <c r="AC28" s="116">
        <f t="shared" si="14"/>
        <v>40</v>
      </c>
      <c r="AD28" s="116">
        <f t="shared" si="15"/>
        <v>35.200000000000003</v>
      </c>
      <c r="AE28" s="116">
        <f t="shared" si="16"/>
        <v>2.4</v>
      </c>
      <c r="AF28" s="117" t="str">
        <f t="shared" si="16"/>
        <v>PN 10</v>
      </c>
      <c r="AG28" s="87"/>
    </row>
    <row r="29" spans="1:33" x14ac:dyDescent="0.25">
      <c r="A29" s="167"/>
      <c r="B29" s="168" t="s">
        <v>302</v>
      </c>
      <c r="C29" s="201">
        <v>9865538.3863999993</v>
      </c>
      <c r="D29" s="201">
        <v>787740.65179999999</v>
      </c>
      <c r="E29" s="201">
        <v>1880.778</v>
      </c>
      <c r="F29" s="118">
        <v>460</v>
      </c>
      <c r="G29" s="111">
        <f t="shared" si="17"/>
        <v>20</v>
      </c>
      <c r="H29" s="170">
        <v>1886.875</v>
      </c>
      <c r="I29" s="112">
        <f t="shared" si="13"/>
        <v>8.7962963402777781E-4</v>
      </c>
      <c r="J29" s="112">
        <f t="shared" si="0"/>
        <v>3.5200000000000002E-2</v>
      </c>
      <c r="K29" s="112">
        <f t="shared" si="1"/>
        <v>9.7264640000000011E-4</v>
      </c>
      <c r="L29" s="112">
        <f t="shared" si="2"/>
        <v>0.90436733640074929</v>
      </c>
      <c r="M29" s="112">
        <v>150</v>
      </c>
      <c r="N29" s="112">
        <f t="shared" si="3"/>
        <v>0.5266122187745691</v>
      </c>
      <c r="O29" s="112">
        <f t="shared" si="4"/>
        <v>4.1686048886268402E-2</v>
      </c>
      <c r="P29" s="140">
        <f t="shared" si="10"/>
        <v>1888.1869999999999</v>
      </c>
      <c r="Q29" s="113">
        <f t="shared" si="5"/>
        <v>1888.1869999999999</v>
      </c>
      <c r="R29" s="113">
        <f t="shared" si="6"/>
        <v>1888.1453139511136</v>
      </c>
      <c r="S29" s="114">
        <f t="shared" si="11"/>
        <v>4.8999999999978176E-3</v>
      </c>
      <c r="T29" s="113">
        <f t="shared" si="7"/>
        <v>1885.875</v>
      </c>
      <c r="U29" s="113">
        <f>1</f>
        <v>1</v>
      </c>
      <c r="V29" s="113">
        <f t="shared" si="8"/>
        <v>2.2703139511136214</v>
      </c>
      <c r="W29" s="113">
        <f t="shared" si="9"/>
        <v>2.3119999999998981</v>
      </c>
      <c r="X29" s="110"/>
      <c r="Y29" s="110"/>
      <c r="Z29" s="115"/>
      <c r="AA29" s="115"/>
      <c r="AB29" s="171"/>
      <c r="AC29" s="116">
        <f t="shared" si="14"/>
        <v>40</v>
      </c>
      <c r="AD29" s="116">
        <f t="shared" si="15"/>
        <v>35.200000000000003</v>
      </c>
      <c r="AE29" s="116">
        <f t="shared" si="16"/>
        <v>2.4</v>
      </c>
      <c r="AF29" s="117" t="str">
        <f t="shared" si="16"/>
        <v>PN 10</v>
      </c>
      <c r="AG29" s="87"/>
    </row>
    <row r="30" spans="1:33" x14ac:dyDescent="0.25">
      <c r="A30" s="167"/>
      <c r="B30" s="168" t="s">
        <v>303</v>
      </c>
      <c r="C30" s="201">
        <v>9865552.6076999996</v>
      </c>
      <c r="D30" s="201">
        <v>787726.58920000005</v>
      </c>
      <c r="E30" s="201">
        <v>1880.885</v>
      </c>
      <c r="F30" s="118">
        <v>480</v>
      </c>
      <c r="G30" s="111">
        <f t="shared" si="17"/>
        <v>20</v>
      </c>
      <c r="H30" s="170">
        <v>1886.7650000000001</v>
      </c>
      <c r="I30" s="112">
        <f t="shared" si="13"/>
        <v>8.7962963402777781E-4</v>
      </c>
      <c r="J30" s="112">
        <f t="shared" si="0"/>
        <v>3.5200000000000002E-2</v>
      </c>
      <c r="K30" s="112">
        <f t="shared" si="1"/>
        <v>9.7264640000000011E-4</v>
      </c>
      <c r="L30" s="112">
        <f t="shared" si="2"/>
        <v>0.90436733640074929</v>
      </c>
      <c r="M30" s="112">
        <v>150</v>
      </c>
      <c r="N30" s="112">
        <f t="shared" si="3"/>
        <v>0.5266122187745691</v>
      </c>
      <c r="O30" s="112">
        <f t="shared" si="4"/>
        <v>4.1686048886268402E-2</v>
      </c>
      <c r="P30" s="140">
        <f t="shared" si="10"/>
        <v>1888.1869999999999</v>
      </c>
      <c r="Q30" s="113">
        <f t="shared" si="5"/>
        <v>1888.1869999999999</v>
      </c>
      <c r="R30" s="113">
        <f t="shared" si="6"/>
        <v>1888.1453139511136</v>
      </c>
      <c r="S30" s="114">
        <f t="shared" si="11"/>
        <v>5.3499999999985452E-3</v>
      </c>
      <c r="T30" s="113">
        <f t="shared" si="7"/>
        <v>1885.7650000000001</v>
      </c>
      <c r="U30" s="113">
        <f>1</f>
        <v>1</v>
      </c>
      <c r="V30" s="113">
        <f t="shared" si="8"/>
        <v>2.3803139511135214</v>
      </c>
      <c r="W30" s="113">
        <f t="shared" si="9"/>
        <v>2.4219999999997981</v>
      </c>
      <c r="X30" s="110"/>
      <c r="Y30" s="110"/>
      <c r="Z30" s="115"/>
      <c r="AA30" s="115"/>
      <c r="AB30" s="171"/>
      <c r="AC30" s="116">
        <f t="shared" si="14"/>
        <v>40</v>
      </c>
      <c r="AD30" s="116">
        <f t="shared" si="15"/>
        <v>35.200000000000003</v>
      </c>
      <c r="AE30" s="116">
        <f t="shared" si="16"/>
        <v>2.4</v>
      </c>
      <c r="AF30" s="117" t="str">
        <f t="shared" si="16"/>
        <v>PN 10</v>
      </c>
      <c r="AG30" s="87"/>
    </row>
    <row r="31" spans="1:33" x14ac:dyDescent="0.25">
      <c r="A31" s="167"/>
      <c r="B31" s="168" t="s">
        <v>304</v>
      </c>
      <c r="C31" s="201">
        <v>9865566.8289999999</v>
      </c>
      <c r="D31" s="201">
        <v>787712.52670000005</v>
      </c>
      <c r="E31" s="201">
        <v>1880.998</v>
      </c>
      <c r="F31" s="118">
        <v>500</v>
      </c>
      <c r="G31" s="111">
        <f t="shared" si="17"/>
        <v>20</v>
      </c>
      <c r="H31" s="170">
        <v>1886.653</v>
      </c>
      <c r="I31" s="112">
        <f t="shared" si="13"/>
        <v>8.7962963402777781E-4</v>
      </c>
      <c r="J31" s="112">
        <f t="shared" si="0"/>
        <v>3.5200000000000002E-2</v>
      </c>
      <c r="K31" s="112">
        <f t="shared" si="1"/>
        <v>9.7264640000000011E-4</v>
      </c>
      <c r="L31" s="112">
        <f t="shared" si="2"/>
        <v>0.90436733640074929</v>
      </c>
      <c r="M31" s="112">
        <v>150</v>
      </c>
      <c r="N31" s="112">
        <f t="shared" si="3"/>
        <v>0.5266122187745691</v>
      </c>
      <c r="O31" s="112">
        <f t="shared" si="4"/>
        <v>4.1686048886268402E-2</v>
      </c>
      <c r="P31" s="140">
        <f t="shared" si="10"/>
        <v>1888.1869999999999</v>
      </c>
      <c r="Q31" s="113">
        <f t="shared" si="5"/>
        <v>1888.1869999999999</v>
      </c>
      <c r="R31" s="113">
        <f t="shared" si="6"/>
        <v>1888.1453139511136</v>
      </c>
      <c r="S31" s="114">
        <f t="shared" si="11"/>
        <v>5.6500000000028194E-3</v>
      </c>
      <c r="T31" s="113">
        <f t="shared" si="7"/>
        <v>1885.653</v>
      </c>
      <c r="U31" s="113">
        <f>1</f>
        <v>1</v>
      </c>
      <c r="V31" s="113">
        <f t="shared" si="8"/>
        <v>2.4923139511136014</v>
      </c>
      <c r="W31" s="113">
        <f t="shared" si="9"/>
        <v>2.5339999999998781</v>
      </c>
      <c r="X31" s="110"/>
      <c r="Y31" s="110"/>
      <c r="Z31" s="115"/>
      <c r="AA31" s="115"/>
      <c r="AB31" s="171"/>
      <c r="AC31" s="116">
        <f t="shared" si="14"/>
        <v>40</v>
      </c>
      <c r="AD31" s="116">
        <f t="shared" si="15"/>
        <v>35.200000000000003</v>
      </c>
      <c r="AE31" s="116">
        <f t="shared" si="16"/>
        <v>2.4</v>
      </c>
      <c r="AF31" s="117" t="str">
        <f t="shared" si="16"/>
        <v>PN 10</v>
      </c>
      <c r="AG31" s="87"/>
    </row>
    <row r="32" spans="1:33" x14ac:dyDescent="0.25">
      <c r="A32" s="167"/>
      <c r="B32" s="168" t="s">
        <v>305</v>
      </c>
      <c r="C32" s="201">
        <v>9865581.1949000005</v>
      </c>
      <c r="D32" s="201">
        <v>787698.61239999998</v>
      </c>
      <c r="E32" s="201">
        <v>1881.1079999999999</v>
      </c>
      <c r="F32" s="118">
        <v>520</v>
      </c>
      <c r="G32" s="111">
        <f t="shared" si="17"/>
        <v>20</v>
      </c>
      <c r="H32" s="170">
        <v>1886.519</v>
      </c>
      <c r="I32" s="112">
        <f t="shared" si="13"/>
        <v>8.7962963402777781E-4</v>
      </c>
      <c r="J32" s="112">
        <f t="shared" si="0"/>
        <v>3.5200000000000002E-2</v>
      </c>
      <c r="K32" s="112">
        <f t="shared" si="1"/>
        <v>9.7264640000000011E-4</v>
      </c>
      <c r="L32" s="112">
        <f t="shared" si="2"/>
        <v>0.90436733640074929</v>
      </c>
      <c r="M32" s="112">
        <v>150</v>
      </c>
      <c r="N32" s="112">
        <f t="shared" si="3"/>
        <v>0.5266122187745691</v>
      </c>
      <c r="O32" s="112">
        <f t="shared" si="4"/>
        <v>4.1686048886268402E-2</v>
      </c>
      <c r="P32" s="140">
        <f t="shared" si="10"/>
        <v>1888.1869999999999</v>
      </c>
      <c r="Q32" s="113">
        <f t="shared" si="5"/>
        <v>1888.1869999999999</v>
      </c>
      <c r="R32" s="113">
        <f t="shared" si="6"/>
        <v>1888.1453139511136</v>
      </c>
      <c r="S32" s="114">
        <f t="shared" si="11"/>
        <v>5.4999999999949976E-3</v>
      </c>
      <c r="T32" s="113">
        <f t="shared" si="7"/>
        <v>1885.519</v>
      </c>
      <c r="U32" s="113">
        <f>1</f>
        <v>1</v>
      </c>
      <c r="V32" s="113">
        <f t="shared" si="8"/>
        <v>2.626313951113616</v>
      </c>
      <c r="W32" s="113">
        <f t="shared" si="9"/>
        <v>2.6679999999998927</v>
      </c>
      <c r="X32" s="110"/>
      <c r="Y32" s="110"/>
      <c r="Z32" s="115"/>
      <c r="AA32" s="115"/>
      <c r="AB32" s="171"/>
      <c r="AC32" s="116">
        <f t="shared" si="14"/>
        <v>40</v>
      </c>
      <c r="AD32" s="116">
        <f t="shared" si="15"/>
        <v>35.200000000000003</v>
      </c>
      <c r="AE32" s="116">
        <f t="shared" si="16"/>
        <v>2.4</v>
      </c>
      <c r="AF32" s="117" t="str">
        <f t="shared" si="16"/>
        <v>PN 10</v>
      </c>
      <c r="AG32" s="87"/>
    </row>
    <row r="33" spans="1:34" x14ac:dyDescent="0.25">
      <c r="A33" s="167"/>
      <c r="B33" s="168" t="s">
        <v>306</v>
      </c>
      <c r="C33" s="201">
        <v>9865595.6098999996</v>
      </c>
      <c r="D33" s="201">
        <v>787684.74849999999</v>
      </c>
      <c r="E33" s="201">
        <v>1881.2170000000001</v>
      </c>
      <c r="F33" s="118">
        <v>540</v>
      </c>
      <c r="G33" s="111">
        <f t="shared" si="17"/>
        <v>20</v>
      </c>
      <c r="H33" s="170">
        <v>1886.373</v>
      </c>
      <c r="I33" s="112">
        <f>I32-X32</f>
        <v>8.7962963402777781E-4</v>
      </c>
      <c r="J33" s="112">
        <f t="shared" si="0"/>
        <v>3.5200000000000002E-2</v>
      </c>
      <c r="K33" s="112">
        <f t="shared" si="1"/>
        <v>9.7264640000000011E-4</v>
      </c>
      <c r="L33" s="112">
        <f>I33/K33</f>
        <v>0.90436733640074929</v>
      </c>
      <c r="M33" s="112">
        <v>150</v>
      </c>
      <c r="N33" s="112">
        <f t="shared" si="3"/>
        <v>0.5266122187745691</v>
      </c>
      <c r="O33" s="112">
        <f t="shared" si="4"/>
        <v>4.1686048886268402E-2</v>
      </c>
      <c r="P33" s="140">
        <f t="shared" si="10"/>
        <v>1888.1869999999999</v>
      </c>
      <c r="Q33" s="113">
        <f t="shared" si="5"/>
        <v>1888.1869999999999</v>
      </c>
      <c r="R33" s="113">
        <f t="shared" si="6"/>
        <v>1888.1453139511136</v>
      </c>
      <c r="S33" s="114">
        <f t="shared" si="11"/>
        <v>5.4500000000075486E-3</v>
      </c>
      <c r="T33" s="113">
        <f t="shared" si="7"/>
        <v>1885.373</v>
      </c>
      <c r="U33" s="113">
        <f>1</f>
        <v>1</v>
      </c>
      <c r="V33" s="113">
        <f t="shared" si="8"/>
        <v>2.7723139511135741</v>
      </c>
      <c r="W33" s="113">
        <f t="shared" si="9"/>
        <v>2.8139999999998508</v>
      </c>
      <c r="X33" s="110"/>
      <c r="Y33" s="110"/>
      <c r="Z33" s="115"/>
      <c r="AA33" s="115"/>
      <c r="AB33" s="171"/>
      <c r="AC33" s="116">
        <f t="shared" si="14"/>
        <v>40</v>
      </c>
      <c r="AD33" s="116">
        <f t="shared" si="15"/>
        <v>35.200000000000003</v>
      </c>
      <c r="AE33" s="116">
        <f t="shared" si="16"/>
        <v>2.4</v>
      </c>
      <c r="AF33" s="117" t="str">
        <f t="shared" si="16"/>
        <v>PN 10</v>
      </c>
      <c r="AG33" s="87"/>
    </row>
    <row r="34" spans="1:34" s="158" customFormat="1" x14ac:dyDescent="0.25">
      <c r="A34" s="172"/>
      <c r="B34" s="168" t="s">
        <v>307</v>
      </c>
      <c r="C34" s="202">
        <v>9865609.7725000009</v>
      </c>
      <c r="D34" s="202">
        <v>787670.62840000005</v>
      </c>
      <c r="E34" s="202">
        <v>1881.3230000000001</v>
      </c>
      <c r="F34" s="118">
        <v>560</v>
      </c>
      <c r="G34" s="155">
        <f>F34-F33</f>
        <v>20</v>
      </c>
      <c r="H34" s="174">
        <v>1886.2370000000001</v>
      </c>
      <c r="I34" s="147">
        <f>I33-X33</f>
        <v>8.7962963402777781E-4</v>
      </c>
      <c r="J34" s="147">
        <f t="shared" si="0"/>
        <v>3.5200000000000002E-2</v>
      </c>
      <c r="K34" s="147">
        <f t="shared" si="1"/>
        <v>9.7264640000000011E-4</v>
      </c>
      <c r="L34" s="147">
        <f>I34/K34</f>
        <v>0.90436733640074929</v>
      </c>
      <c r="M34" s="147">
        <v>150</v>
      </c>
      <c r="N34" s="147">
        <f t="shared" si="3"/>
        <v>0.5266122187745691</v>
      </c>
      <c r="O34" s="147">
        <f t="shared" si="4"/>
        <v>4.1686048886268402E-2</v>
      </c>
      <c r="P34" s="166">
        <f t="shared" si="10"/>
        <v>1888.1869999999999</v>
      </c>
      <c r="Q34" s="148">
        <f t="shared" si="5"/>
        <v>1888.1869999999999</v>
      </c>
      <c r="R34" s="148">
        <f t="shared" si="6"/>
        <v>1888.1453139511136</v>
      </c>
      <c r="S34" s="149">
        <f t="shared" si="11"/>
        <v>5.2999999999997268E-3</v>
      </c>
      <c r="T34" s="148">
        <f t="shared" si="7"/>
        <v>1885.2370000000001</v>
      </c>
      <c r="U34" s="148">
        <f>1</f>
        <v>1</v>
      </c>
      <c r="V34" s="148">
        <f t="shared" si="8"/>
        <v>2.9083139511135414</v>
      </c>
      <c r="W34" s="148">
        <f t="shared" si="9"/>
        <v>2.9499999999998181</v>
      </c>
      <c r="X34" s="150">
        <v>0</v>
      </c>
      <c r="Y34" s="150"/>
      <c r="Z34" s="151"/>
      <c r="AA34" s="151"/>
      <c r="AB34" s="175"/>
      <c r="AC34" s="116">
        <f t="shared" si="14"/>
        <v>40</v>
      </c>
      <c r="AD34" s="153">
        <f t="shared" si="15"/>
        <v>35.200000000000003</v>
      </c>
      <c r="AE34" s="153">
        <f t="shared" si="16"/>
        <v>2.4</v>
      </c>
      <c r="AF34" s="117" t="str">
        <f t="shared" si="16"/>
        <v>PN 10</v>
      </c>
      <c r="AG34" s="157"/>
    </row>
    <row r="35" spans="1:34" s="158" customFormat="1" x14ac:dyDescent="0.25">
      <c r="A35" s="172"/>
      <c r="B35" s="168" t="s">
        <v>308</v>
      </c>
      <c r="C35" s="202">
        <v>9865623.8519000001</v>
      </c>
      <c r="D35" s="202">
        <v>787656.42379999999</v>
      </c>
      <c r="E35" s="202">
        <v>1881.4290000000001</v>
      </c>
      <c r="F35" s="118">
        <v>580</v>
      </c>
      <c r="G35" s="155">
        <f t="shared" si="17"/>
        <v>20</v>
      </c>
      <c r="H35" s="174">
        <v>1886.1030000000001</v>
      </c>
      <c r="I35" s="147">
        <f t="shared" si="13"/>
        <v>8.7962963402777781E-4</v>
      </c>
      <c r="J35" s="147">
        <f>AD35/1000</f>
        <v>3.5200000000000002E-2</v>
      </c>
      <c r="K35" s="147">
        <f>3.14*POWER(J35,2)/4</f>
        <v>9.7264640000000011E-4</v>
      </c>
      <c r="L35" s="112">
        <f>I35/K35</f>
        <v>0.90436733640074929</v>
      </c>
      <c r="M35" s="147">
        <v>150</v>
      </c>
      <c r="N35" s="147">
        <f>6.843*G35*POWER(L35,1.852)/(POWER(J35,1.167)*POWER(M35,1.852))</f>
        <v>0.5266122187745691</v>
      </c>
      <c r="O35" s="147">
        <f>POWER(L35,2)/(2*9.81)</f>
        <v>4.1686048886268402E-2</v>
      </c>
      <c r="P35" s="166">
        <f t="shared" si="10"/>
        <v>1888.1869999999999</v>
      </c>
      <c r="Q35" s="148">
        <f>P35</f>
        <v>1888.1869999999999</v>
      </c>
      <c r="R35" s="148">
        <f>Q35-O35</f>
        <v>1888.1453139511136</v>
      </c>
      <c r="S35" s="149">
        <f t="shared" si="11"/>
        <v>5.2999999999997268E-3</v>
      </c>
      <c r="T35" s="148">
        <f>H35-U35</f>
        <v>1885.1030000000001</v>
      </c>
      <c r="U35" s="148">
        <f>1</f>
        <v>1</v>
      </c>
      <c r="V35" s="148">
        <f t="shared" si="8"/>
        <v>3.042313951113556</v>
      </c>
      <c r="W35" s="148">
        <f t="shared" si="9"/>
        <v>3.0839999999998327</v>
      </c>
      <c r="X35" s="150"/>
      <c r="Y35" s="150"/>
      <c r="Z35" s="151"/>
      <c r="AA35" s="151"/>
      <c r="AB35" s="175"/>
      <c r="AC35" s="116">
        <f t="shared" si="14"/>
        <v>40</v>
      </c>
      <c r="AD35" s="153">
        <f>AC35-AE35*2</f>
        <v>35.200000000000003</v>
      </c>
      <c r="AE35" s="153">
        <f t="shared" si="16"/>
        <v>2.4</v>
      </c>
      <c r="AF35" s="117" t="str">
        <f t="shared" si="16"/>
        <v>PN 10</v>
      </c>
      <c r="AG35" s="157"/>
    </row>
    <row r="36" spans="1:34" x14ac:dyDescent="0.25">
      <c r="A36" s="167"/>
      <c r="B36" s="168" t="s">
        <v>309</v>
      </c>
      <c r="C36" s="201">
        <v>9865638.0989999995</v>
      </c>
      <c r="D36" s="201">
        <v>787642.39020000002</v>
      </c>
      <c r="E36" s="201">
        <v>1881.546</v>
      </c>
      <c r="F36" s="118">
        <v>600</v>
      </c>
      <c r="G36" s="111">
        <f t="shared" si="17"/>
        <v>20</v>
      </c>
      <c r="H36" s="170">
        <v>1885.9649999999999</v>
      </c>
      <c r="I36" s="112">
        <f t="shared" si="13"/>
        <v>8.7962963402777781E-4</v>
      </c>
      <c r="J36" s="112">
        <f t="shared" ref="J36:J99" si="18">AD36/1000</f>
        <v>3.5200000000000002E-2</v>
      </c>
      <c r="K36" s="112">
        <f t="shared" ref="K36:K99" si="19">3.14*POWER(J36,2)/4</f>
        <v>9.7264640000000011E-4</v>
      </c>
      <c r="L36" s="112">
        <f t="shared" si="2"/>
        <v>0.90436733640074929</v>
      </c>
      <c r="M36" s="112">
        <v>150</v>
      </c>
      <c r="N36" s="112">
        <f t="shared" ref="N36:N99" si="20">6.843*G36*POWER(L36,1.852)/(POWER(J36,1.167)*POWER(M36,1.852))</f>
        <v>0.5266122187745691</v>
      </c>
      <c r="O36" s="112">
        <f>POWER(L36,2)/(2*9.81)</f>
        <v>4.1686048886268402E-2</v>
      </c>
      <c r="P36" s="140">
        <f t="shared" si="10"/>
        <v>1888.1869999999999</v>
      </c>
      <c r="Q36" s="113">
        <f t="shared" ref="Q36:Q99" si="21">P36</f>
        <v>1888.1869999999999</v>
      </c>
      <c r="R36" s="113">
        <f t="shared" ref="R36:R99" si="22">Q36-O36</f>
        <v>1888.1453139511136</v>
      </c>
      <c r="S36" s="114">
        <f t="shared" si="11"/>
        <v>5.8499999999980902E-3</v>
      </c>
      <c r="T36" s="113">
        <f t="shared" ref="T36:T63" si="23">H36-U36</f>
        <v>1884.9649999999999</v>
      </c>
      <c r="U36" s="113">
        <f>1</f>
        <v>1</v>
      </c>
      <c r="V36" s="113">
        <f t="shared" si="8"/>
        <v>3.1803139511137033</v>
      </c>
      <c r="W36" s="113">
        <f t="shared" si="9"/>
        <v>3.22199999999998</v>
      </c>
      <c r="X36" s="110"/>
      <c r="Y36" s="110"/>
      <c r="Z36" s="115"/>
      <c r="AA36" s="115"/>
      <c r="AB36" s="171"/>
      <c r="AC36" s="116">
        <f t="shared" si="14"/>
        <v>40</v>
      </c>
      <c r="AD36" s="116">
        <f t="shared" ref="AD36:AD99" si="24">AC36-AE36*2</f>
        <v>35.200000000000003</v>
      </c>
      <c r="AE36" s="116">
        <f t="shared" si="16"/>
        <v>2.4</v>
      </c>
      <c r="AF36" s="117" t="str">
        <f t="shared" si="16"/>
        <v>PN 10</v>
      </c>
      <c r="AG36" s="87"/>
      <c r="AH36" s="83">
        <f>450*0.05</f>
        <v>22.5</v>
      </c>
    </row>
    <row r="37" spans="1:34" x14ac:dyDescent="0.25">
      <c r="A37" s="167"/>
      <c r="B37" s="168" t="s">
        <v>310</v>
      </c>
      <c r="C37" s="201">
        <v>9865652.5787000004</v>
      </c>
      <c r="D37" s="201">
        <v>787628.59389999998</v>
      </c>
      <c r="E37" s="201">
        <v>1881.681</v>
      </c>
      <c r="F37" s="118">
        <v>620</v>
      </c>
      <c r="G37" s="111">
        <f t="shared" si="17"/>
        <v>20</v>
      </c>
      <c r="H37" s="170">
        <v>1885.825</v>
      </c>
      <c r="I37" s="112">
        <f t="shared" si="13"/>
        <v>8.7962963402777781E-4</v>
      </c>
      <c r="J37" s="112">
        <f t="shared" si="18"/>
        <v>3.5200000000000002E-2</v>
      </c>
      <c r="K37" s="112">
        <f t="shared" si="19"/>
        <v>9.7264640000000011E-4</v>
      </c>
      <c r="L37" s="147">
        <f>I37/K37</f>
        <v>0.90436733640074929</v>
      </c>
      <c r="M37" s="112">
        <v>150</v>
      </c>
      <c r="N37" s="112">
        <f t="shared" si="20"/>
        <v>0.5266122187745691</v>
      </c>
      <c r="O37" s="112">
        <f t="shared" ref="O37:O61" si="25">POWER(L37,2)/(2*9.81)</f>
        <v>4.1686048886268402E-2</v>
      </c>
      <c r="P37" s="140">
        <f t="shared" si="10"/>
        <v>1888.1869999999999</v>
      </c>
      <c r="Q37" s="113">
        <f t="shared" si="21"/>
        <v>1888.1869999999999</v>
      </c>
      <c r="R37" s="113">
        <f t="shared" si="22"/>
        <v>1888.1453139511136</v>
      </c>
      <c r="S37" s="114">
        <f t="shared" si="11"/>
        <v>6.7499999999995454E-3</v>
      </c>
      <c r="T37" s="113">
        <f t="shared" si="23"/>
        <v>1884.825</v>
      </c>
      <c r="U37" s="113">
        <f>1</f>
        <v>1</v>
      </c>
      <c r="V37" s="113">
        <f t="shared" si="8"/>
        <v>3.320313951113576</v>
      </c>
      <c r="W37" s="112">
        <f t="shared" si="9"/>
        <v>3.3619999999998527</v>
      </c>
      <c r="X37" s="110"/>
      <c r="Y37" s="110"/>
      <c r="Z37" s="115"/>
      <c r="AA37" s="115"/>
      <c r="AB37" s="171"/>
      <c r="AC37" s="116">
        <f t="shared" si="14"/>
        <v>40</v>
      </c>
      <c r="AD37" s="116">
        <f t="shared" si="24"/>
        <v>35.200000000000003</v>
      </c>
      <c r="AE37" s="116">
        <f t="shared" si="16"/>
        <v>2.4</v>
      </c>
      <c r="AF37" s="117" t="str">
        <f t="shared" si="16"/>
        <v>PN 10</v>
      </c>
      <c r="AG37" s="87"/>
    </row>
    <row r="38" spans="1:34" x14ac:dyDescent="0.25">
      <c r="A38" s="167"/>
      <c r="B38" s="176" t="s">
        <v>312</v>
      </c>
      <c r="C38" s="201">
        <v>9865666.8615000006</v>
      </c>
      <c r="D38" s="201">
        <v>787614.5969</v>
      </c>
      <c r="E38" s="201">
        <v>1881.798</v>
      </c>
      <c r="F38" s="118">
        <v>640</v>
      </c>
      <c r="G38" s="111">
        <f t="shared" si="17"/>
        <v>20</v>
      </c>
      <c r="H38" s="170">
        <v>1885.692</v>
      </c>
      <c r="I38" s="112">
        <f t="shared" si="13"/>
        <v>8.7962963402777781E-4</v>
      </c>
      <c r="J38" s="112">
        <f t="shared" si="18"/>
        <v>3.5200000000000002E-2</v>
      </c>
      <c r="K38" s="112">
        <f t="shared" si="19"/>
        <v>9.7264640000000011E-4</v>
      </c>
      <c r="L38" s="112">
        <f t="shared" si="2"/>
        <v>0.90436733640074929</v>
      </c>
      <c r="M38" s="112">
        <v>150</v>
      </c>
      <c r="N38" s="112">
        <f t="shared" si="20"/>
        <v>0.5266122187745691</v>
      </c>
      <c r="O38" s="112">
        <f t="shared" si="25"/>
        <v>4.1686048886268402E-2</v>
      </c>
      <c r="P38" s="140">
        <f t="shared" si="10"/>
        <v>1888.1869999999999</v>
      </c>
      <c r="Q38" s="113">
        <f t="shared" si="21"/>
        <v>1888.1869999999999</v>
      </c>
      <c r="R38" s="113">
        <f t="shared" si="22"/>
        <v>1888.1453139511136</v>
      </c>
      <c r="S38" s="114">
        <f t="shared" si="11"/>
        <v>5.8499999999980902E-3</v>
      </c>
      <c r="T38" s="113">
        <f t="shared" si="23"/>
        <v>1884.692</v>
      </c>
      <c r="U38" s="113">
        <f>1</f>
        <v>1</v>
      </c>
      <c r="V38" s="113">
        <f t="shared" si="8"/>
        <v>3.4533139511136142</v>
      </c>
      <c r="W38" s="112">
        <f t="shared" si="9"/>
        <v>3.4949999999998909</v>
      </c>
      <c r="X38" s="110"/>
      <c r="Y38" s="110"/>
      <c r="Z38" s="115"/>
      <c r="AA38" s="115"/>
      <c r="AB38" s="171"/>
      <c r="AC38" s="116">
        <f t="shared" si="14"/>
        <v>40</v>
      </c>
      <c r="AD38" s="116">
        <f t="shared" si="24"/>
        <v>35.200000000000003</v>
      </c>
      <c r="AE38" s="116">
        <f t="shared" si="16"/>
        <v>2.4</v>
      </c>
      <c r="AF38" s="117" t="str">
        <f t="shared" si="16"/>
        <v>PN 10</v>
      </c>
      <c r="AG38" s="87"/>
    </row>
    <row r="39" spans="1:34" x14ac:dyDescent="0.25">
      <c r="A39" s="167"/>
      <c r="B39" s="168" t="s">
        <v>313</v>
      </c>
      <c r="C39" s="201">
        <v>9865680.9283000007</v>
      </c>
      <c r="D39" s="201">
        <v>787600.37990000006</v>
      </c>
      <c r="E39" s="201">
        <v>1881.894</v>
      </c>
      <c r="F39" s="118">
        <v>660</v>
      </c>
      <c r="G39" s="111">
        <f t="shared" si="17"/>
        <v>20</v>
      </c>
      <c r="H39" s="170">
        <v>1885.5650000000001</v>
      </c>
      <c r="I39" s="112">
        <f t="shared" si="13"/>
        <v>8.7962963402777781E-4</v>
      </c>
      <c r="J39" s="112">
        <f t="shared" si="18"/>
        <v>3.5200000000000002E-2</v>
      </c>
      <c r="K39" s="112">
        <f t="shared" si="19"/>
        <v>9.7264640000000011E-4</v>
      </c>
      <c r="L39" s="112">
        <f t="shared" si="2"/>
        <v>0.90436733640074929</v>
      </c>
      <c r="M39" s="112">
        <v>150</v>
      </c>
      <c r="N39" s="112">
        <f t="shared" si="20"/>
        <v>0.5266122187745691</v>
      </c>
      <c r="O39" s="112">
        <f t="shared" si="25"/>
        <v>4.1686048886268402E-2</v>
      </c>
      <c r="P39" s="140">
        <f t="shared" si="10"/>
        <v>1888.1869999999999</v>
      </c>
      <c r="Q39" s="113">
        <f t="shared" si="21"/>
        <v>1888.1869999999999</v>
      </c>
      <c r="R39" s="113">
        <f t="shared" si="22"/>
        <v>1888.1453139511136</v>
      </c>
      <c r="S39" s="114">
        <f t="shared" si="11"/>
        <v>4.8000000000001817E-3</v>
      </c>
      <c r="T39" s="113">
        <f t="shared" si="23"/>
        <v>1884.5650000000001</v>
      </c>
      <c r="U39" s="113">
        <f>1</f>
        <v>1</v>
      </c>
      <c r="V39" s="113">
        <f t="shared" si="8"/>
        <v>3.5803139511135669</v>
      </c>
      <c r="W39" s="112">
        <f t="shared" si="9"/>
        <v>3.6219999999998436</v>
      </c>
      <c r="X39" s="110"/>
      <c r="Y39" s="110"/>
      <c r="Z39" s="115"/>
      <c r="AA39" s="115"/>
      <c r="AB39" s="171"/>
      <c r="AC39" s="116">
        <f t="shared" si="14"/>
        <v>40</v>
      </c>
      <c r="AD39" s="116">
        <f t="shared" si="24"/>
        <v>35.200000000000003</v>
      </c>
      <c r="AE39" s="116">
        <f t="shared" si="16"/>
        <v>2.4</v>
      </c>
      <c r="AF39" s="117" t="str">
        <f t="shared" si="16"/>
        <v>PN 10</v>
      </c>
      <c r="AG39" s="87"/>
    </row>
    <row r="40" spans="1:34" x14ac:dyDescent="0.25">
      <c r="A40" s="167"/>
      <c r="B40" s="176" t="s">
        <v>314</v>
      </c>
      <c r="C40" s="201">
        <v>9865695.0236000009</v>
      </c>
      <c r="D40" s="201">
        <v>787586.19110000005</v>
      </c>
      <c r="E40" s="201">
        <v>1882.002</v>
      </c>
      <c r="F40" s="118">
        <v>680</v>
      </c>
      <c r="G40" s="111">
        <f t="shared" si="17"/>
        <v>20</v>
      </c>
      <c r="H40" s="170">
        <v>1885.431</v>
      </c>
      <c r="I40" s="112">
        <f t="shared" si="13"/>
        <v>8.7962963402777781E-4</v>
      </c>
      <c r="J40" s="112">
        <f t="shared" si="18"/>
        <v>3.5200000000000002E-2</v>
      </c>
      <c r="K40" s="112">
        <f t="shared" si="19"/>
        <v>9.7264640000000011E-4</v>
      </c>
      <c r="L40" s="147">
        <f t="shared" si="2"/>
        <v>0.90436733640074929</v>
      </c>
      <c r="M40" s="112">
        <v>150</v>
      </c>
      <c r="N40" s="112">
        <f t="shared" si="20"/>
        <v>0.5266122187745691</v>
      </c>
      <c r="O40" s="112">
        <f t="shared" si="25"/>
        <v>4.1686048886268402E-2</v>
      </c>
      <c r="P40" s="140">
        <f t="shared" si="10"/>
        <v>1888.1869999999999</v>
      </c>
      <c r="Q40" s="113">
        <f t="shared" si="21"/>
        <v>1888.1869999999999</v>
      </c>
      <c r="R40" s="113">
        <f t="shared" si="22"/>
        <v>1888.1453139511136</v>
      </c>
      <c r="S40" s="114">
        <f t="shared" si="11"/>
        <v>5.3999999999973626E-3</v>
      </c>
      <c r="T40" s="113">
        <f t="shared" si="23"/>
        <v>1884.431</v>
      </c>
      <c r="U40" s="113">
        <f>1</f>
        <v>1</v>
      </c>
      <c r="V40" s="113">
        <f t="shared" si="8"/>
        <v>3.7143139511135814</v>
      </c>
      <c r="W40" s="112">
        <f t="shared" si="9"/>
        <v>3.7559999999998581</v>
      </c>
      <c r="X40" s="110"/>
      <c r="Y40" s="110"/>
      <c r="Z40" s="115"/>
      <c r="AA40" s="115"/>
      <c r="AB40" s="171"/>
      <c r="AC40" s="116">
        <f t="shared" si="14"/>
        <v>40</v>
      </c>
      <c r="AD40" s="116">
        <f t="shared" si="24"/>
        <v>35.200000000000003</v>
      </c>
      <c r="AE40" s="116">
        <f t="shared" si="16"/>
        <v>2.4</v>
      </c>
      <c r="AF40" s="117" t="str">
        <f t="shared" si="16"/>
        <v>PN 10</v>
      </c>
      <c r="AG40" s="87"/>
    </row>
    <row r="41" spans="1:34" x14ac:dyDescent="0.25">
      <c r="A41" s="167"/>
      <c r="B41" s="168" t="s">
        <v>315</v>
      </c>
      <c r="C41" s="201">
        <v>9865709.1459999997</v>
      </c>
      <c r="D41" s="201">
        <v>787572.02919999999</v>
      </c>
      <c r="E41" s="201">
        <v>1882.1220000000001</v>
      </c>
      <c r="F41" s="118">
        <v>700</v>
      </c>
      <c r="G41" s="111">
        <f t="shared" si="17"/>
        <v>20</v>
      </c>
      <c r="H41" s="170">
        <v>1885.2850000000001</v>
      </c>
      <c r="I41" s="112">
        <f t="shared" si="13"/>
        <v>8.7962963402777781E-4</v>
      </c>
      <c r="J41" s="112">
        <f t="shared" si="18"/>
        <v>3.5200000000000002E-2</v>
      </c>
      <c r="K41" s="112">
        <f t="shared" si="19"/>
        <v>9.7264640000000011E-4</v>
      </c>
      <c r="L41" s="112">
        <f t="shared" si="2"/>
        <v>0.90436733640074929</v>
      </c>
      <c r="M41" s="112">
        <v>150</v>
      </c>
      <c r="N41" s="112">
        <f t="shared" si="20"/>
        <v>0.5266122187745691</v>
      </c>
      <c r="O41" s="112">
        <f t="shared" si="25"/>
        <v>4.1686048886268402E-2</v>
      </c>
      <c r="P41" s="140">
        <f t="shared" si="10"/>
        <v>1888.1869999999999</v>
      </c>
      <c r="Q41" s="113">
        <f t="shared" si="21"/>
        <v>1888.1869999999999</v>
      </c>
      <c r="R41" s="113">
        <f t="shared" si="22"/>
        <v>1888.1453139511136</v>
      </c>
      <c r="S41" s="114">
        <f t="shared" si="11"/>
        <v>6.0000000000059121E-3</v>
      </c>
      <c r="T41" s="113">
        <f t="shared" si="23"/>
        <v>1884.2850000000001</v>
      </c>
      <c r="U41" s="113">
        <f>1</f>
        <v>1</v>
      </c>
      <c r="V41" s="113">
        <f t="shared" si="8"/>
        <v>3.8603139511135396</v>
      </c>
      <c r="W41" s="112">
        <f t="shared" si="9"/>
        <v>3.9019999999998163</v>
      </c>
      <c r="X41" s="110"/>
      <c r="Y41" s="110"/>
      <c r="Z41" s="115"/>
      <c r="AA41" s="115"/>
      <c r="AB41" s="171"/>
      <c r="AC41" s="116">
        <f t="shared" si="14"/>
        <v>40</v>
      </c>
      <c r="AD41" s="116">
        <f t="shared" si="24"/>
        <v>35.200000000000003</v>
      </c>
      <c r="AE41" s="116">
        <f t="shared" si="16"/>
        <v>2.4</v>
      </c>
      <c r="AF41" s="117" t="str">
        <f t="shared" si="16"/>
        <v>PN 10</v>
      </c>
      <c r="AG41" s="87"/>
    </row>
    <row r="42" spans="1:34" x14ac:dyDescent="0.25">
      <c r="A42" s="167"/>
      <c r="B42" s="176" t="s">
        <v>316</v>
      </c>
      <c r="C42" s="201">
        <v>9865723.5750999991</v>
      </c>
      <c r="D42" s="201">
        <v>787558.18429999996</v>
      </c>
      <c r="E42" s="201">
        <v>1882.2370000000001</v>
      </c>
      <c r="F42" s="118">
        <v>720</v>
      </c>
      <c r="G42" s="111">
        <f t="shared" si="17"/>
        <v>20</v>
      </c>
      <c r="H42" s="170">
        <v>1885.1559999999999</v>
      </c>
      <c r="I42" s="112">
        <f t="shared" si="13"/>
        <v>8.7962963402777781E-4</v>
      </c>
      <c r="J42" s="112">
        <f t="shared" si="18"/>
        <v>3.5200000000000002E-2</v>
      </c>
      <c r="K42" s="112">
        <f t="shared" si="19"/>
        <v>9.7264640000000011E-4</v>
      </c>
      <c r="L42" s="112">
        <f t="shared" si="2"/>
        <v>0.90436733640074929</v>
      </c>
      <c r="M42" s="112">
        <v>150</v>
      </c>
      <c r="N42" s="112">
        <f t="shared" si="20"/>
        <v>0.5266122187745691</v>
      </c>
      <c r="O42" s="112">
        <f t="shared" si="25"/>
        <v>4.1686048886268402E-2</v>
      </c>
      <c r="P42" s="140">
        <f t="shared" si="10"/>
        <v>1888.1869999999999</v>
      </c>
      <c r="Q42" s="113">
        <f t="shared" si="21"/>
        <v>1888.1869999999999</v>
      </c>
      <c r="R42" s="113">
        <f t="shared" si="22"/>
        <v>1888.1453139511136</v>
      </c>
      <c r="S42" s="114">
        <f t="shared" si="11"/>
        <v>5.7500000000004544E-3</v>
      </c>
      <c r="T42" s="113">
        <f t="shared" si="23"/>
        <v>1884.1559999999999</v>
      </c>
      <c r="U42" s="113">
        <f>1</f>
        <v>1</v>
      </c>
      <c r="V42" s="113">
        <f t="shared" si="8"/>
        <v>3.9893139511136724</v>
      </c>
      <c r="W42" s="112">
        <f t="shared" si="9"/>
        <v>4.0309999999999491</v>
      </c>
      <c r="X42" s="110"/>
      <c r="Y42" s="110"/>
      <c r="Z42" s="115"/>
      <c r="AA42" s="115"/>
      <c r="AB42" s="171"/>
      <c r="AC42" s="116">
        <f t="shared" si="14"/>
        <v>40</v>
      </c>
      <c r="AD42" s="116">
        <f t="shared" si="24"/>
        <v>35.200000000000003</v>
      </c>
      <c r="AE42" s="116">
        <f t="shared" si="16"/>
        <v>2.4</v>
      </c>
      <c r="AF42" s="117" t="str">
        <f t="shared" si="16"/>
        <v>PN 10</v>
      </c>
      <c r="AG42" s="87"/>
    </row>
    <row r="43" spans="1:34" x14ac:dyDescent="0.25">
      <c r="A43" s="167"/>
      <c r="B43" s="168" t="s">
        <v>317</v>
      </c>
      <c r="C43" s="201">
        <v>9865738.1966999993</v>
      </c>
      <c r="D43" s="201">
        <v>787544.53850000002</v>
      </c>
      <c r="E43" s="201">
        <v>1882.3489999999999</v>
      </c>
      <c r="F43" s="118">
        <v>740</v>
      </c>
      <c r="G43" s="111">
        <f t="shared" si="17"/>
        <v>20</v>
      </c>
      <c r="H43" s="170">
        <v>1885.049</v>
      </c>
      <c r="I43" s="112">
        <f t="shared" si="13"/>
        <v>8.7962963402777781E-4</v>
      </c>
      <c r="J43" s="112">
        <f t="shared" si="18"/>
        <v>3.5200000000000002E-2</v>
      </c>
      <c r="K43" s="112">
        <f t="shared" si="19"/>
        <v>9.7264640000000011E-4</v>
      </c>
      <c r="L43" s="112">
        <f t="shared" si="2"/>
        <v>0.90436733640074929</v>
      </c>
      <c r="M43" s="112">
        <v>150</v>
      </c>
      <c r="N43" s="112">
        <f t="shared" si="20"/>
        <v>0.5266122187745691</v>
      </c>
      <c r="O43" s="112">
        <f t="shared" si="25"/>
        <v>4.1686048886268402E-2</v>
      </c>
      <c r="P43" s="140">
        <f t="shared" si="10"/>
        <v>1888.1869999999999</v>
      </c>
      <c r="Q43" s="113">
        <f t="shared" si="21"/>
        <v>1888.1869999999999</v>
      </c>
      <c r="R43" s="113">
        <f t="shared" si="22"/>
        <v>1888.1453139511136</v>
      </c>
      <c r="S43" s="114">
        <f t="shared" si="11"/>
        <v>5.5999999999926334E-3</v>
      </c>
      <c r="T43" s="113">
        <f t="shared" si="23"/>
        <v>1884.049</v>
      </c>
      <c r="U43" s="113">
        <f>1</f>
        <v>1</v>
      </c>
      <c r="V43" s="113">
        <f t="shared" si="8"/>
        <v>4.0963139511136433</v>
      </c>
      <c r="W43" s="112">
        <f t="shared" si="9"/>
        <v>4.13799999999992</v>
      </c>
      <c r="X43" s="110"/>
      <c r="Y43" s="110"/>
      <c r="Z43" s="115"/>
      <c r="AA43" s="115"/>
      <c r="AB43" s="171"/>
      <c r="AC43" s="116">
        <f t="shared" si="14"/>
        <v>40</v>
      </c>
      <c r="AD43" s="116">
        <f t="shared" si="24"/>
        <v>35.200000000000003</v>
      </c>
      <c r="AE43" s="116">
        <f t="shared" si="16"/>
        <v>2.4</v>
      </c>
      <c r="AF43" s="117" t="str">
        <f t="shared" si="16"/>
        <v>PN 10</v>
      </c>
      <c r="AG43" s="87"/>
    </row>
    <row r="44" spans="1:34" x14ac:dyDescent="0.25">
      <c r="A44" s="167"/>
      <c r="B44" s="176" t="s">
        <v>318</v>
      </c>
      <c r="C44" s="201">
        <v>9865751.7685000002</v>
      </c>
      <c r="D44" s="201">
        <v>787529.86399999994</v>
      </c>
      <c r="E44" s="201">
        <v>1882.463</v>
      </c>
      <c r="F44" s="118">
        <v>760</v>
      </c>
      <c r="G44" s="111">
        <f t="shared" si="17"/>
        <v>20</v>
      </c>
      <c r="H44" s="170">
        <v>1884.9490000000001</v>
      </c>
      <c r="I44" s="112">
        <f t="shared" si="13"/>
        <v>8.7962963402777781E-4</v>
      </c>
      <c r="J44" s="112">
        <f t="shared" si="18"/>
        <v>3.5200000000000002E-2</v>
      </c>
      <c r="K44" s="112">
        <f t="shared" si="19"/>
        <v>9.7264640000000011E-4</v>
      </c>
      <c r="L44" s="112">
        <f t="shared" si="2"/>
        <v>0.90436733640074929</v>
      </c>
      <c r="M44" s="112">
        <v>150</v>
      </c>
      <c r="N44" s="112">
        <f t="shared" si="20"/>
        <v>0.5266122187745691</v>
      </c>
      <c r="O44" s="112">
        <f t="shared" si="25"/>
        <v>4.1686048886268402E-2</v>
      </c>
      <c r="P44" s="140">
        <f t="shared" si="10"/>
        <v>1888.1869999999999</v>
      </c>
      <c r="Q44" s="113">
        <f t="shared" si="21"/>
        <v>1888.1869999999999</v>
      </c>
      <c r="R44" s="113">
        <f t="shared" si="22"/>
        <v>1888.1453139511136</v>
      </c>
      <c r="S44" s="114">
        <f t="shared" si="11"/>
        <v>5.7000000000016369E-3</v>
      </c>
      <c r="T44" s="113">
        <f t="shared" si="23"/>
        <v>1883.9490000000001</v>
      </c>
      <c r="U44" s="113">
        <f>1</f>
        <v>1</v>
      </c>
      <c r="V44" s="113">
        <f t="shared" si="8"/>
        <v>4.1963139511135523</v>
      </c>
      <c r="W44" s="112">
        <f t="shared" si="9"/>
        <v>4.237999999999829</v>
      </c>
      <c r="X44" s="110"/>
      <c r="Y44" s="110"/>
      <c r="Z44" s="115"/>
      <c r="AA44" s="115"/>
      <c r="AB44" s="171"/>
      <c r="AC44" s="116">
        <f t="shared" si="14"/>
        <v>40</v>
      </c>
      <c r="AD44" s="116">
        <f t="shared" si="24"/>
        <v>35.200000000000003</v>
      </c>
      <c r="AE44" s="116">
        <f t="shared" si="16"/>
        <v>2.4</v>
      </c>
      <c r="AF44" s="117" t="str">
        <f t="shared" si="16"/>
        <v>PN 10</v>
      </c>
      <c r="AG44" s="87"/>
    </row>
    <row r="45" spans="1:34" x14ac:dyDescent="0.25">
      <c r="A45" s="167"/>
      <c r="B45" s="168" t="s">
        <v>319</v>
      </c>
      <c r="C45" s="201">
        <v>9865765.1009999998</v>
      </c>
      <c r="D45" s="201">
        <v>787514.95620000002</v>
      </c>
      <c r="E45" s="201">
        <v>1882.578</v>
      </c>
      <c r="F45" s="118">
        <v>780</v>
      </c>
      <c r="G45" s="111">
        <f t="shared" si="17"/>
        <v>20</v>
      </c>
      <c r="H45" s="170">
        <v>1884.8530000000001</v>
      </c>
      <c r="I45" s="112">
        <f t="shared" si="13"/>
        <v>8.7962963402777781E-4</v>
      </c>
      <c r="J45" s="112">
        <f t="shared" si="18"/>
        <v>3.5200000000000002E-2</v>
      </c>
      <c r="K45" s="112">
        <f t="shared" si="19"/>
        <v>9.7264640000000011E-4</v>
      </c>
      <c r="L45" s="112">
        <f t="shared" si="2"/>
        <v>0.90436733640074929</v>
      </c>
      <c r="M45" s="112">
        <v>150</v>
      </c>
      <c r="N45" s="112">
        <f t="shared" si="20"/>
        <v>0.5266122187745691</v>
      </c>
      <c r="O45" s="112">
        <f t="shared" si="25"/>
        <v>4.1686048886268402E-2</v>
      </c>
      <c r="P45" s="140">
        <f t="shared" si="10"/>
        <v>1888.1869999999999</v>
      </c>
      <c r="Q45" s="113">
        <f t="shared" si="21"/>
        <v>1888.1869999999999</v>
      </c>
      <c r="R45" s="113">
        <f t="shared" si="22"/>
        <v>1888.1453139511136</v>
      </c>
      <c r="S45" s="114">
        <f t="shared" si="11"/>
        <v>5.7500000000004544E-3</v>
      </c>
      <c r="T45" s="113">
        <f t="shared" si="23"/>
        <v>1883.8530000000001</v>
      </c>
      <c r="U45" s="113">
        <f>1</f>
        <v>1</v>
      </c>
      <c r="V45" s="113">
        <f t="shared" si="8"/>
        <v>4.292313951113556</v>
      </c>
      <c r="W45" s="112">
        <f t="shared" si="9"/>
        <v>4.3339999999998327</v>
      </c>
      <c r="X45" s="110"/>
      <c r="Y45" s="110"/>
      <c r="Z45" s="115"/>
      <c r="AA45" s="115"/>
      <c r="AB45" s="171"/>
      <c r="AC45" s="116">
        <f t="shared" si="14"/>
        <v>40</v>
      </c>
      <c r="AD45" s="116">
        <f t="shared" si="24"/>
        <v>35.200000000000003</v>
      </c>
      <c r="AE45" s="116">
        <f t="shared" si="16"/>
        <v>2.4</v>
      </c>
      <c r="AF45" s="117" t="str">
        <f t="shared" si="16"/>
        <v>PN 10</v>
      </c>
      <c r="AG45" s="87"/>
    </row>
    <row r="46" spans="1:34" x14ac:dyDescent="0.25">
      <c r="A46" s="167"/>
      <c r="B46" s="176" t="s">
        <v>320</v>
      </c>
      <c r="C46" s="201">
        <v>9865779.5745000001</v>
      </c>
      <c r="D46" s="201">
        <v>787501.1568</v>
      </c>
      <c r="E46" s="201">
        <v>1882.6949999999999</v>
      </c>
      <c r="F46" s="118">
        <v>800</v>
      </c>
      <c r="G46" s="111">
        <f t="shared" si="17"/>
        <v>20</v>
      </c>
      <c r="H46" s="170">
        <v>1884.7750000000001</v>
      </c>
      <c r="I46" s="112">
        <f t="shared" si="13"/>
        <v>8.7962963402777781E-4</v>
      </c>
      <c r="J46" s="147">
        <f t="shared" si="18"/>
        <v>3.5200000000000002E-2</v>
      </c>
      <c r="K46" s="147">
        <f t="shared" si="19"/>
        <v>9.7264640000000011E-4</v>
      </c>
      <c r="L46" s="147">
        <f t="shared" si="2"/>
        <v>0.90436733640074929</v>
      </c>
      <c r="M46" s="147">
        <v>150</v>
      </c>
      <c r="N46" s="147">
        <f t="shared" si="20"/>
        <v>0.5266122187745691</v>
      </c>
      <c r="O46" s="147">
        <f t="shared" si="25"/>
        <v>4.1686048886268402E-2</v>
      </c>
      <c r="P46" s="140">
        <f t="shared" si="10"/>
        <v>1888.1869999999999</v>
      </c>
      <c r="Q46" s="148">
        <f t="shared" si="21"/>
        <v>1888.1869999999999</v>
      </c>
      <c r="R46" s="148">
        <f t="shared" si="22"/>
        <v>1888.1453139511136</v>
      </c>
      <c r="S46" s="114">
        <f t="shared" si="11"/>
        <v>5.8499999999980902E-3</v>
      </c>
      <c r="T46" s="148">
        <f t="shared" si="23"/>
        <v>1883.7750000000001</v>
      </c>
      <c r="U46" s="148">
        <f>1</f>
        <v>1</v>
      </c>
      <c r="V46" s="113">
        <f t="shared" si="8"/>
        <v>4.3703139511135305</v>
      </c>
      <c r="W46" s="147">
        <f t="shared" si="9"/>
        <v>4.4119999999998072</v>
      </c>
      <c r="X46" s="150"/>
      <c r="Y46" s="150"/>
      <c r="Z46" s="151"/>
      <c r="AA46" s="151"/>
      <c r="AB46" s="175"/>
      <c r="AC46" s="116">
        <f t="shared" si="14"/>
        <v>40</v>
      </c>
      <c r="AD46" s="153">
        <f t="shared" si="24"/>
        <v>35.200000000000003</v>
      </c>
      <c r="AE46" s="116">
        <f t="shared" si="16"/>
        <v>2.4</v>
      </c>
      <c r="AF46" s="117" t="str">
        <f t="shared" si="16"/>
        <v>PN 10</v>
      </c>
      <c r="AG46" s="87"/>
    </row>
    <row r="47" spans="1:34" x14ac:dyDescent="0.25">
      <c r="A47" s="172"/>
      <c r="B47" s="168" t="s">
        <v>321</v>
      </c>
      <c r="C47" s="202">
        <v>9865794.0811999999</v>
      </c>
      <c r="D47" s="201">
        <v>787487.38899999997</v>
      </c>
      <c r="E47" s="201">
        <v>1882.808</v>
      </c>
      <c r="F47" s="118">
        <v>820</v>
      </c>
      <c r="G47" s="111">
        <f t="shared" si="17"/>
        <v>20</v>
      </c>
      <c r="H47" s="170">
        <v>1884.701</v>
      </c>
      <c r="I47" s="112">
        <f t="shared" si="13"/>
        <v>8.7962963402777781E-4</v>
      </c>
      <c r="J47" s="147">
        <f t="shared" si="18"/>
        <v>3.5200000000000002E-2</v>
      </c>
      <c r="K47" s="147">
        <f t="shared" si="19"/>
        <v>9.7264640000000011E-4</v>
      </c>
      <c r="L47" s="147">
        <f t="shared" si="2"/>
        <v>0.90436733640074929</v>
      </c>
      <c r="M47" s="147">
        <v>150</v>
      </c>
      <c r="N47" s="147">
        <f t="shared" si="20"/>
        <v>0.5266122187745691</v>
      </c>
      <c r="O47" s="147">
        <f t="shared" si="25"/>
        <v>4.1686048886268402E-2</v>
      </c>
      <c r="P47" s="140">
        <f t="shared" si="10"/>
        <v>1888.1869999999999</v>
      </c>
      <c r="Q47" s="148">
        <f t="shared" si="21"/>
        <v>1888.1869999999999</v>
      </c>
      <c r="R47" s="148">
        <f t="shared" si="22"/>
        <v>1888.1453139511136</v>
      </c>
      <c r="S47" s="114">
        <f t="shared" si="11"/>
        <v>5.6500000000028194E-3</v>
      </c>
      <c r="T47" s="148">
        <f t="shared" si="23"/>
        <v>1883.701</v>
      </c>
      <c r="U47" s="148">
        <f>1</f>
        <v>1</v>
      </c>
      <c r="V47" s="113">
        <f t="shared" si="8"/>
        <v>4.4443139511135996</v>
      </c>
      <c r="W47" s="147">
        <f t="shared" si="9"/>
        <v>4.4859999999998763</v>
      </c>
      <c r="X47" s="150"/>
      <c r="Y47" s="150"/>
      <c r="Z47" s="151"/>
      <c r="AA47" s="151"/>
      <c r="AB47" s="175"/>
      <c r="AC47" s="116">
        <f t="shared" si="14"/>
        <v>40</v>
      </c>
      <c r="AD47" s="153">
        <f t="shared" si="24"/>
        <v>35.200000000000003</v>
      </c>
      <c r="AE47" s="116">
        <f t="shared" si="16"/>
        <v>2.4</v>
      </c>
      <c r="AF47" s="117" t="str">
        <f t="shared" si="16"/>
        <v>PN 10</v>
      </c>
      <c r="AG47" s="87"/>
    </row>
    <row r="48" spans="1:34" s="119" customFormat="1" x14ac:dyDescent="0.25">
      <c r="A48" s="172"/>
      <c r="B48" s="176" t="s">
        <v>322</v>
      </c>
      <c r="C48" s="202">
        <v>9865808.5105000008</v>
      </c>
      <c r="D48" s="201">
        <v>787473.54</v>
      </c>
      <c r="E48" s="201">
        <v>1882.902</v>
      </c>
      <c r="F48" s="118">
        <v>840</v>
      </c>
      <c r="G48" s="111">
        <f t="shared" si="17"/>
        <v>20</v>
      </c>
      <c r="H48" s="170">
        <v>1884.5989999999999</v>
      </c>
      <c r="I48" s="112">
        <f t="shared" si="13"/>
        <v>8.7962963402777781E-4</v>
      </c>
      <c r="J48" s="147">
        <f t="shared" si="18"/>
        <v>3.5200000000000002E-2</v>
      </c>
      <c r="K48" s="147">
        <f t="shared" si="19"/>
        <v>9.7264640000000011E-4</v>
      </c>
      <c r="L48" s="147">
        <f t="shared" si="2"/>
        <v>0.90436733640074929</v>
      </c>
      <c r="M48" s="147">
        <v>150</v>
      </c>
      <c r="N48" s="147">
        <f t="shared" si="20"/>
        <v>0.5266122187745691</v>
      </c>
      <c r="O48" s="147">
        <f t="shared" si="25"/>
        <v>4.1686048886268402E-2</v>
      </c>
      <c r="P48" s="140">
        <f t="shared" si="10"/>
        <v>1888.1869999999999</v>
      </c>
      <c r="Q48" s="148">
        <f t="shared" si="21"/>
        <v>1888.1869999999999</v>
      </c>
      <c r="R48" s="148">
        <f t="shared" si="22"/>
        <v>1888.1453139511136</v>
      </c>
      <c r="S48" s="114">
        <f t="shared" si="11"/>
        <v>4.7000000000025468E-3</v>
      </c>
      <c r="T48" s="148">
        <f t="shared" si="23"/>
        <v>1883.5989999999999</v>
      </c>
      <c r="U48" s="148">
        <f>1</f>
        <v>1</v>
      </c>
      <c r="V48" s="113">
        <f t="shared" si="8"/>
        <v>4.5463139511136887</v>
      </c>
      <c r="W48" s="147">
        <f t="shared" si="9"/>
        <v>4.5879999999999654</v>
      </c>
      <c r="X48" s="150"/>
      <c r="Y48" s="150"/>
      <c r="Z48" s="151"/>
      <c r="AA48" s="151"/>
      <c r="AB48" s="175"/>
      <c r="AC48" s="116">
        <f t="shared" si="14"/>
        <v>40</v>
      </c>
      <c r="AD48" s="153">
        <f t="shared" si="24"/>
        <v>35.200000000000003</v>
      </c>
      <c r="AE48" s="116">
        <f t="shared" si="16"/>
        <v>2.4</v>
      </c>
      <c r="AF48" s="117" t="str">
        <f t="shared" si="16"/>
        <v>PN 10</v>
      </c>
      <c r="AG48" s="87"/>
    </row>
    <row r="49" spans="1:33" x14ac:dyDescent="0.25">
      <c r="A49" s="172"/>
      <c r="B49" s="168" t="s">
        <v>323</v>
      </c>
      <c r="C49" s="202">
        <v>9865822.7296999991</v>
      </c>
      <c r="D49" s="201">
        <v>787459.48320000002</v>
      </c>
      <c r="E49" s="201">
        <v>1883.0039999999999</v>
      </c>
      <c r="F49" s="118">
        <v>860</v>
      </c>
      <c r="G49" s="111">
        <f t="shared" si="17"/>
        <v>20</v>
      </c>
      <c r="H49" s="170">
        <v>1884.4939999999999</v>
      </c>
      <c r="I49" s="112">
        <f t="shared" si="13"/>
        <v>8.7962963402777781E-4</v>
      </c>
      <c r="J49" s="147">
        <f t="shared" si="18"/>
        <v>3.5200000000000002E-2</v>
      </c>
      <c r="K49" s="147">
        <f t="shared" si="19"/>
        <v>9.7264640000000011E-4</v>
      </c>
      <c r="L49" s="147">
        <f t="shared" si="2"/>
        <v>0.90436733640074929</v>
      </c>
      <c r="M49" s="147">
        <v>150</v>
      </c>
      <c r="N49" s="147">
        <f t="shared" si="20"/>
        <v>0.5266122187745691</v>
      </c>
      <c r="O49" s="147">
        <f t="shared" si="25"/>
        <v>4.1686048886268402E-2</v>
      </c>
      <c r="P49" s="140">
        <f t="shared" si="10"/>
        <v>1888.1869999999999</v>
      </c>
      <c r="Q49" s="148">
        <f t="shared" si="21"/>
        <v>1888.1869999999999</v>
      </c>
      <c r="R49" s="148">
        <f t="shared" si="22"/>
        <v>1888.1453139511136</v>
      </c>
      <c r="S49" s="114">
        <f t="shared" si="11"/>
        <v>5.0999999999930875E-3</v>
      </c>
      <c r="T49" s="148">
        <f t="shared" si="23"/>
        <v>1883.4939999999999</v>
      </c>
      <c r="U49" s="148">
        <f>1</f>
        <v>1</v>
      </c>
      <c r="V49" s="113">
        <f t="shared" si="8"/>
        <v>4.6513139511137069</v>
      </c>
      <c r="W49" s="147">
        <f t="shared" si="9"/>
        <v>4.6929999999999836</v>
      </c>
      <c r="X49" s="150"/>
      <c r="Y49" s="150"/>
      <c r="Z49" s="151"/>
      <c r="AA49" s="151"/>
      <c r="AB49" s="175"/>
      <c r="AC49" s="116">
        <f t="shared" si="14"/>
        <v>40</v>
      </c>
      <c r="AD49" s="153">
        <f t="shared" si="24"/>
        <v>35.200000000000003</v>
      </c>
      <c r="AE49" s="116">
        <f t="shared" si="16"/>
        <v>2.4</v>
      </c>
      <c r="AF49" s="117" t="str">
        <f t="shared" si="16"/>
        <v>PN 10</v>
      </c>
      <c r="AG49" s="87"/>
    </row>
    <row r="50" spans="1:33" x14ac:dyDescent="0.25">
      <c r="A50" s="172"/>
      <c r="B50" s="176" t="s">
        <v>324</v>
      </c>
      <c r="C50" s="202">
        <v>9865836.4100000001</v>
      </c>
      <c r="D50" s="201">
        <v>787444.89370000002</v>
      </c>
      <c r="E50" s="201">
        <v>1883.123</v>
      </c>
      <c r="F50" s="118">
        <v>880</v>
      </c>
      <c r="G50" s="111">
        <f t="shared" si="17"/>
        <v>20</v>
      </c>
      <c r="H50" s="170">
        <v>1884.413</v>
      </c>
      <c r="I50" s="112">
        <f t="shared" si="13"/>
        <v>8.7962963402777781E-4</v>
      </c>
      <c r="J50" s="147">
        <f t="shared" si="18"/>
        <v>3.5200000000000002E-2</v>
      </c>
      <c r="K50" s="147">
        <f t="shared" si="19"/>
        <v>9.7264640000000011E-4</v>
      </c>
      <c r="L50" s="147">
        <f t="shared" si="2"/>
        <v>0.90436733640074929</v>
      </c>
      <c r="M50" s="147">
        <v>150</v>
      </c>
      <c r="N50" s="147">
        <f t="shared" si="20"/>
        <v>0.5266122187745691</v>
      </c>
      <c r="O50" s="147">
        <f t="shared" si="25"/>
        <v>4.1686048886268402E-2</v>
      </c>
      <c r="P50" s="140">
        <f t="shared" si="10"/>
        <v>1888.1869999999999</v>
      </c>
      <c r="Q50" s="148">
        <f t="shared" si="21"/>
        <v>1888.1869999999999</v>
      </c>
      <c r="R50" s="148">
        <f t="shared" si="22"/>
        <v>1888.1453139511136</v>
      </c>
      <c r="S50" s="114">
        <f t="shared" si="11"/>
        <v>5.9500000000070937E-3</v>
      </c>
      <c r="T50" s="148">
        <f t="shared" si="23"/>
        <v>1883.413</v>
      </c>
      <c r="U50" s="148">
        <f>1</f>
        <v>1</v>
      </c>
      <c r="V50" s="113">
        <f t="shared" si="8"/>
        <v>4.7323139511136105</v>
      </c>
      <c r="W50" s="147">
        <f t="shared" si="9"/>
        <v>4.7739999999998872</v>
      </c>
      <c r="X50" s="150"/>
      <c r="Y50" s="150"/>
      <c r="Z50" s="151"/>
      <c r="AA50" s="151"/>
      <c r="AB50" s="175"/>
      <c r="AC50" s="116">
        <f t="shared" si="14"/>
        <v>40</v>
      </c>
      <c r="AD50" s="153">
        <f t="shared" si="24"/>
        <v>35.200000000000003</v>
      </c>
      <c r="AE50" s="116">
        <f t="shared" si="16"/>
        <v>2.4</v>
      </c>
      <c r="AF50" s="117" t="str">
        <f t="shared" si="16"/>
        <v>PN 10</v>
      </c>
      <c r="AG50" s="87"/>
    </row>
    <row r="51" spans="1:33" x14ac:dyDescent="0.25">
      <c r="A51" s="172"/>
      <c r="B51" s="168" t="s">
        <v>325</v>
      </c>
      <c r="C51" s="202">
        <v>9865851.5767999999</v>
      </c>
      <c r="D51" s="201">
        <v>787432.11309999996</v>
      </c>
      <c r="E51" s="201">
        <v>1883.2239999999999</v>
      </c>
      <c r="F51" s="118">
        <v>900</v>
      </c>
      <c r="G51" s="111">
        <f t="shared" si="17"/>
        <v>20</v>
      </c>
      <c r="H51" s="170">
        <v>1884.329</v>
      </c>
      <c r="I51" s="112">
        <f t="shared" si="13"/>
        <v>8.7962963402777781E-4</v>
      </c>
      <c r="J51" s="147">
        <f t="shared" si="18"/>
        <v>3.5200000000000002E-2</v>
      </c>
      <c r="K51" s="147">
        <f t="shared" si="19"/>
        <v>9.7264640000000011E-4</v>
      </c>
      <c r="L51" s="147">
        <f t="shared" si="2"/>
        <v>0.90436733640074929</v>
      </c>
      <c r="M51" s="147">
        <v>150</v>
      </c>
      <c r="N51" s="147">
        <f t="shared" si="20"/>
        <v>0.5266122187745691</v>
      </c>
      <c r="O51" s="147">
        <f t="shared" si="25"/>
        <v>4.1686048886268402E-2</v>
      </c>
      <c r="P51" s="140">
        <f t="shared" si="10"/>
        <v>1888.1869999999999</v>
      </c>
      <c r="Q51" s="148">
        <f t="shared" si="21"/>
        <v>1888.1869999999999</v>
      </c>
      <c r="R51" s="148">
        <f t="shared" si="22"/>
        <v>1888.1453139511136</v>
      </c>
      <c r="S51" s="114">
        <f t="shared" si="11"/>
        <v>5.04999999999427E-3</v>
      </c>
      <c r="T51" s="148">
        <f t="shared" si="23"/>
        <v>1883.329</v>
      </c>
      <c r="U51" s="148">
        <f>1</f>
        <v>1</v>
      </c>
      <c r="V51" s="113">
        <f t="shared" si="8"/>
        <v>4.8163139511136706</v>
      </c>
      <c r="W51" s="147">
        <f t="shared" si="9"/>
        <v>4.8579999999999472</v>
      </c>
      <c r="X51" s="150"/>
      <c r="Y51" s="150"/>
      <c r="Z51" s="151"/>
      <c r="AA51" s="151"/>
      <c r="AB51" s="175"/>
      <c r="AC51" s="116">
        <f t="shared" si="14"/>
        <v>40</v>
      </c>
      <c r="AD51" s="153">
        <f t="shared" si="24"/>
        <v>35.200000000000003</v>
      </c>
      <c r="AE51" s="116">
        <f t="shared" si="16"/>
        <v>2.4</v>
      </c>
      <c r="AF51" s="117" t="str">
        <f t="shared" si="16"/>
        <v>PN 10</v>
      </c>
      <c r="AG51" s="87"/>
    </row>
    <row r="52" spans="1:33" x14ac:dyDescent="0.25">
      <c r="A52" s="172"/>
      <c r="B52" s="176" t="s">
        <v>326</v>
      </c>
      <c r="C52" s="202">
        <v>9865868.6928000003</v>
      </c>
      <c r="D52" s="201">
        <v>787421.76699999999</v>
      </c>
      <c r="E52" s="201">
        <v>1883.299</v>
      </c>
      <c r="F52" s="118">
        <v>920</v>
      </c>
      <c r="G52" s="111">
        <f t="shared" si="17"/>
        <v>20</v>
      </c>
      <c r="H52" s="170">
        <v>1884.241</v>
      </c>
      <c r="I52" s="112">
        <f t="shared" si="13"/>
        <v>8.7962963402777781E-4</v>
      </c>
      <c r="J52" s="147">
        <f t="shared" si="18"/>
        <v>3.5200000000000002E-2</v>
      </c>
      <c r="K52" s="147">
        <f t="shared" si="19"/>
        <v>9.7264640000000011E-4</v>
      </c>
      <c r="L52" s="147">
        <f t="shared" si="2"/>
        <v>0.90436733640074929</v>
      </c>
      <c r="M52" s="147">
        <v>150</v>
      </c>
      <c r="N52" s="147">
        <f t="shared" si="20"/>
        <v>0.5266122187745691</v>
      </c>
      <c r="O52" s="147">
        <f t="shared" si="25"/>
        <v>4.1686048886268402E-2</v>
      </c>
      <c r="P52" s="140">
        <f t="shared" si="10"/>
        <v>1888.1869999999999</v>
      </c>
      <c r="Q52" s="148">
        <f t="shared" si="21"/>
        <v>1888.1869999999999</v>
      </c>
      <c r="R52" s="148">
        <f t="shared" si="22"/>
        <v>1888.1453139511136</v>
      </c>
      <c r="S52" s="114">
        <f t="shared" si="11"/>
        <v>3.7500000000022737E-3</v>
      </c>
      <c r="T52" s="148">
        <f t="shared" si="23"/>
        <v>1883.241</v>
      </c>
      <c r="U52" s="148">
        <f>1</f>
        <v>1</v>
      </c>
      <c r="V52" s="113">
        <f t="shared" si="8"/>
        <v>4.904313951113636</v>
      </c>
      <c r="W52" s="147">
        <f t="shared" si="9"/>
        <v>4.9459999999999127</v>
      </c>
      <c r="X52" s="150"/>
      <c r="Y52" s="150"/>
      <c r="Z52" s="151"/>
      <c r="AA52" s="151"/>
      <c r="AB52" s="175"/>
      <c r="AC52" s="116">
        <f t="shared" si="14"/>
        <v>40</v>
      </c>
      <c r="AD52" s="153">
        <f t="shared" si="24"/>
        <v>35.200000000000003</v>
      </c>
      <c r="AE52" s="116">
        <f t="shared" si="16"/>
        <v>2.4</v>
      </c>
      <c r="AF52" s="117" t="str">
        <f t="shared" si="16"/>
        <v>PN 10</v>
      </c>
      <c r="AG52" s="87"/>
    </row>
    <row r="53" spans="1:33" x14ac:dyDescent="0.25">
      <c r="A53" s="172"/>
      <c r="B53" s="168" t="s">
        <v>327</v>
      </c>
      <c r="C53" s="202">
        <v>9865886.5649999995</v>
      </c>
      <c r="D53" s="201">
        <v>787412.86479999998</v>
      </c>
      <c r="E53" s="201">
        <v>1883.3789999999999</v>
      </c>
      <c r="F53" s="118">
        <v>940</v>
      </c>
      <c r="G53" s="111">
        <f t="shared" si="17"/>
        <v>20</v>
      </c>
      <c r="H53" s="170">
        <v>1884.162</v>
      </c>
      <c r="I53" s="112">
        <f t="shared" si="13"/>
        <v>8.7962963402777781E-4</v>
      </c>
      <c r="J53" s="147">
        <f t="shared" si="18"/>
        <v>3.5200000000000002E-2</v>
      </c>
      <c r="K53" s="147">
        <f t="shared" si="19"/>
        <v>9.7264640000000011E-4</v>
      </c>
      <c r="L53" s="147">
        <f t="shared" si="2"/>
        <v>0.90436733640074929</v>
      </c>
      <c r="M53" s="147">
        <v>150</v>
      </c>
      <c r="N53" s="147">
        <f t="shared" si="20"/>
        <v>0.5266122187745691</v>
      </c>
      <c r="O53" s="147">
        <f t="shared" si="25"/>
        <v>4.1686048886268402E-2</v>
      </c>
      <c r="P53" s="140">
        <f t="shared" si="10"/>
        <v>1888.1869999999999</v>
      </c>
      <c r="Q53" s="148">
        <f t="shared" si="21"/>
        <v>1888.1869999999999</v>
      </c>
      <c r="R53" s="148">
        <f t="shared" si="22"/>
        <v>1888.1453139511136</v>
      </c>
      <c r="S53" s="114">
        <f t="shared" si="11"/>
        <v>3.9999999999963624E-3</v>
      </c>
      <c r="T53" s="148">
        <f t="shared" si="23"/>
        <v>1883.162</v>
      </c>
      <c r="U53" s="148">
        <f>1</f>
        <v>1</v>
      </c>
      <c r="V53" s="113">
        <f t="shared" si="8"/>
        <v>4.9833139511135869</v>
      </c>
      <c r="W53" s="147">
        <f t="shared" si="9"/>
        <v>5.0249999999998636</v>
      </c>
      <c r="X53" s="150"/>
      <c r="Y53" s="150"/>
      <c r="Z53" s="151"/>
      <c r="AA53" s="151"/>
      <c r="AB53" s="175"/>
      <c r="AC53" s="116">
        <f t="shared" si="14"/>
        <v>40</v>
      </c>
      <c r="AD53" s="153">
        <f t="shared" si="24"/>
        <v>35.200000000000003</v>
      </c>
      <c r="AE53" s="116">
        <f t="shared" si="16"/>
        <v>2.4</v>
      </c>
      <c r="AF53" s="117" t="str">
        <f t="shared" si="16"/>
        <v>PN 10</v>
      </c>
      <c r="AG53" s="87"/>
    </row>
    <row r="54" spans="1:33" x14ac:dyDescent="0.25">
      <c r="A54" s="172"/>
      <c r="B54" s="176" t="s">
        <v>328</v>
      </c>
      <c r="C54" s="202">
        <v>9865904.8333000001</v>
      </c>
      <c r="D54" s="201">
        <v>787404.72420000006</v>
      </c>
      <c r="E54" s="201">
        <v>1883.461</v>
      </c>
      <c r="F54" s="118">
        <v>960</v>
      </c>
      <c r="G54" s="111">
        <f t="shared" si="17"/>
        <v>20</v>
      </c>
      <c r="H54" s="170">
        <v>1884.0550000000001</v>
      </c>
      <c r="I54" s="112">
        <f t="shared" si="13"/>
        <v>8.7962963402777781E-4</v>
      </c>
      <c r="J54" s="147">
        <f t="shared" si="18"/>
        <v>3.5200000000000002E-2</v>
      </c>
      <c r="K54" s="147">
        <f t="shared" si="19"/>
        <v>9.7264640000000011E-4</v>
      </c>
      <c r="L54" s="147">
        <f t="shared" si="2"/>
        <v>0.90436733640074929</v>
      </c>
      <c r="M54" s="147">
        <v>150</v>
      </c>
      <c r="N54" s="147">
        <f t="shared" si="20"/>
        <v>0.5266122187745691</v>
      </c>
      <c r="O54" s="147">
        <f t="shared" si="25"/>
        <v>4.1686048886268402E-2</v>
      </c>
      <c r="P54" s="140">
        <f t="shared" si="10"/>
        <v>1888.1869999999999</v>
      </c>
      <c r="Q54" s="148">
        <f t="shared" si="21"/>
        <v>1888.1869999999999</v>
      </c>
      <c r="R54" s="148">
        <f t="shared" si="22"/>
        <v>1888.1453139511136</v>
      </c>
      <c r="S54" s="114">
        <f t="shared" si="11"/>
        <v>4.1000000000053658E-3</v>
      </c>
      <c r="T54" s="148">
        <f t="shared" si="23"/>
        <v>1883.0550000000001</v>
      </c>
      <c r="U54" s="148">
        <f>1</f>
        <v>1</v>
      </c>
      <c r="V54" s="113">
        <f t="shared" si="8"/>
        <v>5.0903139511135578</v>
      </c>
      <c r="W54" s="147">
        <f t="shared" si="9"/>
        <v>5.1319999999998345</v>
      </c>
      <c r="X54" s="150"/>
      <c r="Y54" s="150"/>
      <c r="Z54" s="151"/>
      <c r="AA54" s="151"/>
      <c r="AB54" s="175"/>
      <c r="AC54" s="116">
        <f t="shared" si="14"/>
        <v>40</v>
      </c>
      <c r="AD54" s="153">
        <f t="shared" si="24"/>
        <v>35.200000000000003</v>
      </c>
      <c r="AE54" s="116">
        <f t="shared" si="16"/>
        <v>2.4</v>
      </c>
      <c r="AF54" s="117" t="str">
        <f t="shared" si="16"/>
        <v>PN 10</v>
      </c>
      <c r="AG54" s="87"/>
    </row>
    <row r="55" spans="1:33" s="120" customFormat="1" x14ac:dyDescent="0.25">
      <c r="A55" s="172"/>
      <c r="B55" s="168" t="s">
        <v>329</v>
      </c>
      <c r="C55" s="202">
        <v>9865923.1619000006</v>
      </c>
      <c r="D55" s="201">
        <v>787396.72230000002</v>
      </c>
      <c r="E55" s="201">
        <v>1883.549</v>
      </c>
      <c r="F55" s="118">
        <v>980</v>
      </c>
      <c r="G55" s="111">
        <f t="shared" si="17"/>
        <v>20</v>
      </c>
      <c r="H55" s="170">
        <v>1883.9870000000001</v>
      </c>
      <c r="I55" s="112">
        <f t="shared" si="13"/>
        <v>8.7962963402777781E-4</v>
      </c>
      <c r="J55" s="147">
        <f t="shared" si="18"/>
        <v>3.5200000000000002E-2</v>
      </c>
      <c r="K55" s="147">
        <f t="shared" si="19"/>
        <v>9.7264640000000011E-4</v>
      </c>
      <c r="L55" s="147">
        <f t="shared" si="2"/>
        <v>0.90436733640074929</v>
      </c>
      <c r="M55" s="147">
        <v>150</v>
      </c>
      <c r="N55" s="147">
        <f t="shared" si="20"/>
        <v>0.5266122187745691</v>
      </c>
      <c r="O55" s="147">
        <f t="shared" si="25"/>
        <v>4.1686048886268402E-2</v>
      </c>
      <c r="P55" s="140">
        <f t="shared" si="10"/>
        <v>1888.1869999999999</v>
      </c>
      <c r="Q55" s="148">
        <f t="shared" si="21"/>
        <v>1888.1869999999999</v>
      </c>
      <c r="R55" s="148">
        <f t="shared" si="22"/>
        <v>1888.1453139511136</v>
      </c>
      <c r="S55" s="114">
        <f t="shared" si="11"/>
        <v>4.3999999999982716E-3</v>
      </c>
      <c r="T55" s="148">
        <f t="shared" si="23"/>
        <v>1882.9870000000001</v>
      </c>
      <c r="U55" s="148">
        <f>1</f>
        <v>1</v>
      </c>
      <c r="V55" s="113">
        <f t="shared" si="8"/>
        <v>5.1583139511135414</v>
      </c>
      <c r="W55" s="147">
        <f t="shared" si="9"/>
        <v>5.1999999999998181</v>
      </c>
      <c r="X55" s="150"/>
      <c r="Y55" s="150"/>
      <c r="Z55" s="151"/>
      <c r="AA55" s="151"/>
      <c r="AB55" s="175"/>
      <c r="AC55" s="116">
        <f t="shared" si="14"/>
        <v>40</v>
      </c>
      <c r="AD55" s="153">
        <f t="shared" si="24"/>
        <v>35.200000000000003</v>
      </c>
      <c r="AE55" s="116">
        <f t="shared" si="16"/>
        <v>2.4</v>
      </c>
      <c r="AF55" s="117" t="str">
        <f t="shared" si="16"/>
        <v>PN 10</v>
      </c>
      <c r="AG55" s="87"/>
    </row>
    <row r="56" spans="1:33" s="158" customFormat="1" ht="15" customHeight="1" x14ac:dyDescent="0.25">
      <c r="A56" s="172"/>
      <c r="B56" s="176" t="s">
        <v>330</v>
      </c>
      <c r="C56" s="202">
        <v>9865941.5757999998</v>
      </c>
      <c r="D56" s="202">
        <v>787388.9166</v>
      </c>
      <c r="E56" s="202">
        <v>1883.645</v>
      </c>
      <c r="F56" s="118">
        <v>1000</v>
      </c>
      <c r="G56" s="155">
        <f t="shared" si="17"/>
        <v>20</v>
      </c>
      <c r="H56" s="174">
        <v>1883.932</v>
      </c>
      <c r="I56" s="147">
        <f t="shared" si="13"/>
        <v>8.7962963402777781E-4</v>
      </c>
      <c r="J56" s="147">
        <f t="shared" si="18"/>
        <v>3.5200000000000002E-2</v>
      </c>
      <c r="K56" s="147">
        <f t="shared" si="19"/>
        <v>9.7264640000000011E-4</v>
      </c>
      <c r="L56" s="147">
        <f t="shared" si="2"/>
        <v>0.90436733640074929</v>
      </c>
      <c r="M56" s="147">
        <v>150</v>
      </c>
      <c r="N56" s="147">
        <f t="shared" si="20"/>
        <v>0.5266122187745691</v>
      </c>
      <c r="O56" s="147">
        <f t="shared" si="25"/>
        <v>4.1686048886268402E-2</v>
      </c>
      <c r="P56" s="166">
        <f t="shared" si="10"/>
        <v>1888.1869999999999</v>
      </c>
      <c r="Q56" s="148">
        <f t="shared" si="21"/>
        <v>1888.1869999999999</v>
      </c>
      <c r="R56" s="148">
        <f t="shared" si="22"/>
        <v>1888.1453139511136</v>
      </c>
      <c r="S56" s="149">
        <f t="shared" si="11"/>
        <v>4.8000000000001817E-3</v>
      </c>
      <c r="T56" s="148">
        <f t="shared" si="23"/>
        <v>1882.932</v>
      </c>
      <c r="U56" s="148">
        <f>1</f>
        <v>1</v>
      </c>
      <c r="V56" s="148">
        <f t="shared" si="8"/>
        <v>5.2133139511136051</v>
      </c>
      <c r="W56" s="147">
        <f t="shared" si="9"/>
        <v>5.2549999999998818</v>
      </c>
      <c r="X56" s="150"/>
      <c r="Y56" s="150"/>
      <c r="Z56" s="151"/>
      <c r="AA56" s="151"/>
      <c r="AB56" s="175"/>
      <c r="AC56" s="116">
        <f t="shared" si="14"/>
        <v>40</v>
      </c>
      <c r="AD56" s="153">
        <f t="shared" si="24"/>
        <v>35.200000000000003</v>
      </c>
      <c r="AE56" s="153">
        <f t="shared" si="16"/>
        <v>2.4</v>
      </c>
      <c r="AF56" s="117" t="str">
        <f t="shared" si="16"/>
        <v>PN 10</v>
      </c>
      <c r="AG56" s="157"/>
    </row>
    <row r="57" spans="1:33" x14ac:dyDescent="0.25">
      <c r="A57" s="172"/>
      <c r="B57" s="168" t="s">
        <v>331</v>
      </c>
      <c r="C57" s="202">
        <v>9865960.0007000007</v>
      </c>
      <c r="D57" s="201">
        <v>787381.13699999999</v>
      </c>
      <c r="E57" s="201">
        <v>1883.741</v>
      </c>
      <c r="F57" s="118">
        <v>1020</v>
      </c>
      <c r="G57" s="111">
        <f t="shared" si="17"/>
        <v>20</v>
      </c>
      <c r="H57" s="170">
        <v>1883.838</v>
      </c>
      <c r="I57" s="112">
        <f t="shared" si="13"/>
        <v>8.7962963402777781E-4</v>
      </c>
      <c r="J57" s="147">
        <f t="shared" si="18"/>
        <v>3.5200000000000002E-2</v>
      </c>
      <c r="K57" s="147">
        <f t="shared" si="19"/>
        <v>9.7264640000000011E-4</v>
      </c>
      <c r="L57" s="147">
        <f t="shared" si="2"/>
        <v>0.90436733640074929</v>
      </c>
      <c r="M57" s="147">
        <v>150</v>
      </c>
      <c r="N57" s="147">
        <f t="shared" si="20"/>
        <v>0.5266122187745691</v>
      </c>
      <c r="O57" s="147">
        <f t="shared" si="25"/>
        <v>4.1686048886268402E-2</v>
      </c>
      <c r="P57" s="140">
        <f t="shared" si="10"/>
        <v>1888.1869999999999</v>
      </c>
      <c r="Q57" s="148">
        <f t="shared" si="21"/>
        <v>1888.1869999999999</v>
      </c>
      <c r="R57" s="148">
        <f t="shared" si="22"/>
        <v>1888.1453139511136</v>
      </c>
      <c r="S57" s="114">
        <f t="shared" si="11"/>
        <v>4.8000000000001817E-3</v>
      </c>
      <c r="T57" s="148">
        <f t="shared" si="23"/>
        <v>1882.838</v>
      </c>
      <c r="U57" s="148">
        <f>1</f>
        <v>1</v>
      </c>
      <c r="V57" s="113">
        <f t="shared" si="8"/>
        <v>5.307313951113656</v>
      </c>
      <c r="W57" s="147">
        <f t="shared" si="9"/>
        <v>5.3489999999999327</v>
      </c>
      <c r="X57" s="150"/>
      <c r="Y57" s="150"/>
      <c r="Z57" s="151"/>
      <c r="AA57" s="151"/>
      <c r="AB57" s="175"/>
      <c r="AC57" s="116">
        <f t="shared" si="14"/>
        <v>40</v>
      </c>
      <c r="AD57" s="153">
        <f t="shared" si="24"/>
        <v>35.200000000000003</v>
      </c>
      <c r="AE57" s="116">
        <f t="shared" si="16"/>
        <v>2.4</v>
      </c>
      <c r="AF57" s="117" t="str">
        <f t="shared" si="16"/>
        <v>PN 10</v>
      </c>
      <c r="AG57" s="87"/>
    </row>
    <row r="58" spans="1:33" x14ac:dyDescent="0.25">
      <c r="A58" s="172"/>
      <c r="B58" s="176" t="s">
        <v>332</v>
      </c>
      <c r="C58" s="202">
        <v>9865978.4506999999</v>
      </c>
      <c r="D58" s="201">
        <v>787373.41720000003</v>
      </c>
      <c r="E58" s="201">
        <v>1883.838</v>
      </c>
      <c r="F58" s="118">
        <v>1040</v>
      </c>
      <c r="G58" s="111">
        <f t="shared" si="17"/>
        <v>20</v>
      </c>
      <c r="H58" s="170">
        <v>1883.741</v>
      </c>
      <c r="I58" s="112">
        <f t="shared" si="13"/>
        <v>8.7962963402777781E-4</v>
      </c>
      <c r="J58" s="147">
        <f t="shared" si="18"/>
        <v>3.5200000000000002E-2</v>
      </c>
      <c r="K58" s="147">
        <f t="shared" si="19"/>
        <v>9.7264640000000011E-4</v>
      </c>
      <c r="L58" s="147">
        <f t="shared" si="2"/>
        <v>0.90436733640074929</v>
      </c>
      <c r="M58" s="147">
        <v>150</v>
      </c>
      <c r="N58" s="147">
        <f t="shared" si="20"/>
        <v>0.5266122187745691</v>
      </c>
      <c r="O58" s="147">
        <f t="shared" si="25"/>
        <v>4.1686048886268402E-2</v>
      </c>
      <c r="P58" s="140">
        <f t="shared" si="10"/>
        <v>1888.1869999999999</v>
      </c>
      <c r="Q58" s="148">
        <f t="shared" si="21"/>
        <v>1888.1869999999999</v>
      </c>
      <c r="R58" s="148">
        <f t="shared" si="22"/>
        <v>1888.1453139511136</v>
      </c>
      <c r="S58" s="114">
        <f t="shared" si="11"/>
        <v>4.8499999999989992E-3</v>
      </c>
      <c r="T58" s="148">
        <f t="shared" si="23"/>
        <v>1882.741</v>
      </c>
      <c r="U58" s="148">
        <f>1</f>
        <v>1</v>
      </c>
      <c r="V58" s="113">
        <f t="shared" si="8"/>
        <v>5.404313951113636</v>
      </c>
      <c r="W58" s="147">
        <f t="shared" si="9"/>
        <v>5.4459999999999127</v>
      </c>
      <c r="X58" s="150"/>
      <c r="Y58" s="150"/>
      <c r="Z58" s="151"/>
      <c r="AA58" s="151"/>
      <c r="AB58" s="175"/>
      <c r="AC58" s="116">
        <f t="shared" si="14"/>
        <v>40</v>
      </c>
      <c r="AD58" s="153">
        <f t="shared" si="24"/>
        <v>35.200000000000003</v>
      </c>
      <c r="AE58" s="116">
        <f t="shared" si="16"/>
        <v>2.4</v>
      </c>
      <c r="AF58" s="117" t="str">
        <f t="shared" si="16"/>
        <v>PN 10</v>
      </c>
      <c r="AG58" s="87"/>
    </row>
    <row r="59" spans="1:33" x14ac:dyDescent="0.25">
      <c r="A59" s="172"/>
      <c r="B59" s="168" t="s">
        <v>333</v>
      </c>
      <c r="C59" s="202">
        <v>9865996.8987000007</v>
      </c>
      <c r="D59" s="201">
        <v>787365.69240000006</v>
      </c>
      <c r="E59" s="201">
        <v>1883.932</v>
      </c>
      <c r="F59" s="118">
        <v>1060</v>
      </c>
      <c r="G59" s="111">
        <f t="shared" si="17"/>
        <v>20</v>
      </c>
      <c r="H59" s="170">
        <v>1883.645</v>
      </c>
      <c r="I59" s="112">
        <f t="shared" si="13"/>
        <v>8.7962963402777781E-4</v>
      </c>
      <c r="J59" s="147">
        <f t="shared" si="18"/>
        <v>3.5200000000000002E-2</v>
      </c>
      <c r="K59" s="147">
        <f t="shared" si="19"/>
        <v>9.7264640000000011E-4</v>
      </c>
      <c r="L59" s="147">
        <f t="shared" si="2"/>
        <v>0.90436733640074929</v>
      </c>
      <c r="M59" s="147">
        <v>150</v>
      </c>
      <c r="N59" s="147">
        <f t="shared" si="20"/>
        <v>0.5266122187745691</v>
      </c>
      <c r="O59" s="147">
        <f t="shared" si="25"/>
        <v>4.1686048886268402E-2</v>
      </c>
      <c r="P59" s="140">
        <f t="shared" si="10"/>
        <v>1888.1869999999999</v>
      </c>
      <c r="Q59" s="148">
        <f t="shared" si="21"/>
        <v>1888.1869999999999</v>
      </c>
      <c r="R59" s="148">
        <f t="shared" si="22"/>
        <v>1888.1453139511136</v>
      </c>
      <c r="S59" s="114">
        <f t="shared" si="11"/>
        <v>4.7000000000025468E-3</v>
      </c>
      <c r="T59" s="148">
        <f t="shared" si="23"/>
        <v>1882.645</v>
      </c>
      <c r="U59" s="148">
        <f>1</f>
        <v>1</v>
      </c>
      <c r="V59" s="113">
        <f t="shared" si="8"/>
        <v>5.5003139511136396</v>
      </c>
      <c r="W59" s="147">
        <f t="shared" si="9"/>
        <v>5.5419999999999163</v>
      </c>
      <c r="X59" s="150"/>
      <c r="Y59" s="150"/>
      <c r="Z59" s="151"/>
      <c r="AA59" s="151"/>
      <c r="AB59" s="175"/>
      <c r="AC59" s="116">
        <f t="shared" si="14"/>
        <v>40</v>
      </c>
      <c r="AD59" s="153">
        <f t="shared" si="24"/>
        <v>35.200000000000003</v>
      </c>
      <c r="AE59" s="116">
        <f t="shared" si="16"/>
        <v>2.4</v>
      </c>
      <c r="AF59" s="117" t="str">
        <f t="shared" si="16"/>
        <v>PN 10</v>
      </c>
      <c r="AG59" s="87"/>
    </row>
    <row r="60" spans="1:33" x14ac:dyDescent="0.25">
      <c r="A60" s="167"/>
      <c r="B60" s="176" t="s">
        <v>334</v>
      </c>
      <c r="C60" s="201">
        <v>9866015.2999000009</v>
      </c>
      <c r="D60" s="201">
        <v>787357.85699999996</v>
      </c>
      <c r="E60" s="201">
        <v>1883.9870000000001</v>
      </c>
      <c r="F60" s="118">
        <v>1080</v>
      </c>
      <c r="G60" s="111">
        <f t="shared" si="17"/>
        <v>20</v>
      </c>
      <c r="H60" s="170">
        <v>1883.549</v>
      </c>
      <c r="I60" s="112">
        <f t="shared" si="13"/>
        <v>8.7962963402777781E-4</v>
      </c>
      <c r="J60" s="112">
        <f t="shared" si="18"/>
        <v>3.5200000000000002E-2</v>
      </c>
      <c r="K60" s="112">
        <f t="shared" si="19"/>
        <v>9.7264640000000011E-4</v>
      </c>
      <c r="L60" s="112">
        <f t="shared" si="2"/>
        <v>0.90436733640074929</v>
      </c>
      <c r="M60" s="112">
        <v>150</v>
      </c>
      <c r="N60" s="112">
        <f t="shared" si="20"/>
        <v>0.5266122187745691</v>
      </c>
      <c r="O60" s="112">
        <f t="shared" si="25"/>
        <v>4.1686048886268402E-2</v>
      </c>
      <c r="P60" s="140">
        <f t="shared" si="10"/>
        <v>1888.1869999999999</v>
      </c>
      <c r="Q60" s="113">
        <f t="shared" si="21"/>
        <v>1888.1869999999999</v>
      </c>
      <c r="R60" s="113">
        <f t="shared" si="22"/>
        <v>1888.1453139511136</v>
      </c>
      <c r="S60" s="114">
        <f t="shared" si="11"/>
        <v>2.7500000000031831E-3</v>
      </c>
      <c r="T60" s="113">
        <f t="shared" si="23"/>
        <v>1882.549</v>
      </c>
      <c r="U60" s="113">
        <f>1</f>
        <v>1</v>
      </c>
      <c r="V60" s="113">
        <f t="shared" si="8"/>
        <v>5.5963139511136433</v>
      </c>
      <c r="W60" s="112">
        <f t="shared" si="9"/>
        <v>5.63799999999992</v>
      </c>
      <c r="X60" s="110"/>
      <c r="Y60" s="110"/>
      <c r="Z60" s="115"/>
      <c r="AA60" s="115"/>
      <c r="AB60" s="171"/>
      <c r="AC60" s="116">
        <f t="shared" si="14"/>
        <v>40</v>
      </c>
      <c r="AD60" s="116">
        <f t="shared" si="24"/>
        <v>35.200000000000003</v>
      </c>
      <c r="AE60" s="116">
        <f t="shared" si="16"/>
        <v>2.4</v>
      </c>
      <c r="AF60" s="117" t="str">
        <f t="shared" si="16"/>
        <v>PN 10</v>
      </c>
      <c r="AG60" s="87"/>
    </row>
    <row r="61" spans="1:33" x14ac:dyDescent="0.25">
      <c r="A61" s="167"/>
      <c r="B61" s="168" t="s">
        <v>335</v>
      </c>
      <c r="C61" s="201">
        <v>9866033.6516999993</v>
      </c>
      <c r="D61" s="201">
        <v>787349.90899999999</v>
      </c>
      <c r="E61" s="201">
        <v>1884.0550000000001</v>
      </c>
      <c r="F61" s="118">
        <v>1100</v>
      </c>
      <c r="G61" s="111">
        <f t="shared" si="17"/>
        <v>20</v>
      </c>
      <c r="H61" s="170">
        <v>1883.461</v>
      </c>
      <c r="I61" s="112">
        <f t="shared" si="13"/>
        <v>8.7962963402777781E-4</v>
      </c>
      <c r="J61" s="112">
        <f t="shared" si="18"/>
        <v>3.5200000000000002E-2</v>
      </c>
      <c r="K61" s="112">
        <f t="shared" si="19"/>
        <v>9.7264640000000011E-4</v>
      </c>
      <c r="L61" s="112">
        <f t="shared" si="2"/>
        <v>0.90436733640074929</v>
      </c>
      <c r="M61" s="112">
        <v>150</v>
      </c>
      <c r="N61" s="112">
        <f t="shared" si="20"/>
        <v>0.5266122187745691</v>
      </c>
      <c r="O61" s="112">
        <f t="shared" si="25"/>
        <v>4.1686048886268402E-2</v>
      </c>
      <c r="P61" s="140">
        <f t="shared" si="10"/>
        <v>1888.1869999999999</v>
      </c>
      <c r="Q61" s="113">
        <f t="shared" si="21"/>
        <v>1888.1869999999999</v>
      </c>
      <c r="R61" s="113">
        <f t="shared" si="22"/>
        <v>1888.1453139511136</v>
      </c>
      <c r="S61" s="114">
        <f t="shared" si="11"/>
        <v>3.3999999999991815E-3</v>
      </c>
      <c r="T61" s="113">
        <f t="shared" si="23"/>
        <v>1882.461</v>
      </c>
      <c r="U61" s="113">
        <f>1</f>
        <v>1</v>
      </c>
      <c r="V61" s="113">
        <f t="shared" si="8"/>
        <v>5.6843139511136087</v>
      </c>
      <c r="W61" s="112">
        <f t="shared" si="9"/>
        <v>5.7259999999998854</v>
      </c>
      <c r="X61" s="110"/>
      <c r="Y61" s="110"/>
      <c r="Z61" s="115"/>
      <c r="AA61" s="115"/>
      <c r="AB61" s="171"/>
      <c r="AC61" s="116">
        <f t="shared" si="14"/>
        <v>40</v>
      </c>
      <c r="AD61" s="116">
        <f t="shared" si="24"/>
        <v>35.200000000000003</v>
      </c>
      <c r="AE61" s="116">
        <f t="shared" si="16"/>
        <v>2.4</v>
      </c>
      <c r="AF61" s="117" t="str">
        <f t="shared" si="16"/>
        <v>PN 10</v>
      </c>
      <c r="AG61" s="87"/>
    </row>
    <row r="62" spans="1:33" x14ac:dyDescent="0.25">
      <c r="A62" s="167"/>
      <c r="B62" s="176" t="s">
        <v>336</v>
      </c>
      <c r="C62" s="201">
        <v>9866051.8717</v>
      </c>
      <c r="D62" s="201">
        <v>787341.66079999995</v>
      </c>
      <c r="E62" s="201">
        <v>1884.162</v>
      </c>
      <c r="F62" s="118">
        <v>1120</v>
      </c>
      <c r="G62" s="111">
        <f t="shared" si="17"/>
        <v>20</v>
      </c>
      <c r="H62" s="170">
        <v>1883.3789999999999</v>
      </c>
      <c r="I62" s="112">
        <f t="shared" si="13"/>
        <v>8.7962963402777781E-4</v>
      </c>
      <c r="J62" s="112">
        <f t="shared" si="18"/>
        <v>3.5200000000000002E-2</v>
      </c>
      <c r="K62" s="112">
        <f t="shared" si="19"/>
        <v>9.7264640000000011E-4</v>
      </c>
      <c r="L62" s="112">
        <f t="shared" si="2"/>
        <v>0.90436733640074929</v>
      </c>
      <c r="M62" s="112">
        <v>150</v>
      </c>
      <c r="N62" s="112">
        <f t="shared" si="20"/>
        <v>0.5266122187745691</v>
      </c>
      <c r="O62" s="112">
        <f>POWER(L62,2)/(2*9.81)</f>
        <v>4.1686048886268402E-2</v>
      </c>
      <c r="P62" s="140">
        <f t="shared" si="10"/>
        <v>1888.1869999999999</v>
      </c>
      <c r="Q62" s="113">
        <f t="shared" si="21"/>
        <v>1888.1869999999999</v>
      </c>
      <c r="R62" s="113">
        <f t="shared" si="22"/>
        <v>1888.1453139511136</v>
      </c>
      <c r="S62" s="114">
        <f t="shared" si="11"/>
        <v>5.3499999999985452E-3</v>
      </c>
      <c r="T62" s="113">
        <f t="shared" si="23"/>
        <v>1882.3789999999999</v>
      </c>
      <c r="U62" s="113">
        <f>1</f>
        <v>1</v>
      </c>
      <c r="V62" s="113">
        <f t="shared" si="8"/>
        <v>5.766313951113716</v>
      </c>
      <c r="W62" s="112">
        <f t="shared" si="9"/>
        <v>5.8079999999999927</v>
      </c>
      <c r="X62" s="110"/>
      <c r="Y62" s="110"/>
      <c r="Z62" s="115"/>
      <c r="AA62" s="115"/>
      <c r="AB62" s="171"/>
      <c r="AC62" s="116">
        <f t="shared" si="14"/>
        <v>40</v>
      </c>
      <c r="AD62" s="116">
        <f t="shared" si="24"/>
        <v>35.200000000000003</v>
      </c>
      <c r="AE62" s="116">
        <f t="shared" si="16"/>
        <v>2.4</v>
      </c>
      <c r="AF62" s="117" t="str">
        <f t="shared" si="16"/>
        <v>PN 10</v>
      </c>
      <c r="AG62" s="87"/>
    </row>
    <row r="63" spans="1:33" x14ac:dyDescent="0.25">
      <c r="A63" s="167"/>
      <c r="B63" s="168" t="s">
        <v>337</v>
      </c>
      <c r="C63" s="201">
        <v>9866070.0665000007</v>
      </c>
      <c r="D63" s="201">
        <v>787333.35759999999</v>
      </c>
      <c r="E63" s="201">
        <v>1884.241</v>
      </c>
      <c r="F63" s="118">
        <v>1140</v>
      </c>
      <c r="G63" s="111">
        <f t="shared" si="17"/>
        <v>20</v>
      </c>
      <c r="H63" s="170">
        <v>1883.299</v>
      </c>
      <c r="I63" s="112">
        <f t="shared" si="13"/>
        <v>8.7962963402777781E-4</v>
      </c>
      <c r="J63" s="112">
        <f t="shared" si="18"/>
        <v>3.5200000000000002E-2</v>
      </c>
      <c r="K63" s="112">
        <f t="shared" si="19"/>
        <v>9.7264640000000011E-4</v>
      </c>
      <c r="L63" s="112">
        <f t="shared" si="2"/>
        <v>0.90436733640074929</v>
      </c>
      <c r="M63" s="112">
        <v>150</v>
      </c>
      <c r="N63" s="112">
        <f t="shared" si="20"/>
        <v>0.5266122187745691</v>
      </c>
      <c r="O63" s="112">
        <f>POWER(L63,2)/(2*9.81)</f>
        <v>4.1686048886268402E-2</v>
      </c>
      <c r="P63" s="140">
        <f t="shared" si="10"/>
        <v>1888.1869999999999</v>
      </c>
      <c r="Q63" s="113">
        <f t="shared" si="21"/>
        <v>1888.1869999999999</v>
      </c>
      <c r="R63" s="113">
        <f t="shared" si="22"/>
        <v>1888.1453139511136</v>
      </c>
      <c r="S63" s="114">
        <f t="shared" si="11"/>
        <v>3.949999999997544E-3</v>
      </c>
      <c r="T63" s="113">
        <f t="shared" si="23"/>
        <v>1882.299</v>
      </c>
      <c r="U63" s="113">
        <f>1</f>
        <v>1</v>
      </c>
      <c r="V63" s="113">
        <f t="shared" si="8"/>
        <v>5.8463139511136433</v>
      </c>
      <c r="W63" s="112">
        <f t="shared" si="9"/>
        <v>5.88799999999992</v>
      </c>
      <c r="X63" s="110"/>
      <c r="Y63" s="110"/>
      <c r="Z63" s="115"/>
      <c r="AA63" s="115"/>
      <c r="AB63" s="171"/>
      <c r="AC63" s="116">
        <f t="shared" si="14"/>
        <v>40</v>
      </c>
      <c r="AD63" s="116">
        <f t="shared" si="24"/>
        <v>35.200000000000003</v>
      </c>
      <c r="AE63" s="116">
        <f t="shared" si="16"/>
        <v>2.4</v>
      </c>
      <c r="AF63" s="117" t="str">
        <f t="shared" si="16"/>
        <v>PN 10</v>
      </c>
      <c r="AG63" s="87"/>
    </row>
    <row r="64" spans="1:33" x14ac:dyDescent="0.25">
      <c r="A64" s="167"/>
      <c r="B64" s="176" t="s">
        <v>338</v>
      </c>
      <c r="C64" s="201">
        <v>9866088.2155000009</v>
      </c>
      <c r="D64" s="201">
        <v>787324.95449999999</v>
      </c>
      <c r="E64" s="201">
        <v>1884.329</v>
      </c>
      <c r="F64" s="118">
        <v>1160</v>
      </c>
      <c r="G64" s="111">
        <f t="shared" si="17"/>
        <v>20</v>
      </c>
      <c r="H64" s="170">
        <v>1883.2239999999999</v>
      </c>
      <c r="I64" s="112">
        <f t="shared" si="13"/>
        <v>8.7962963402777781E-4</v>
      </c>
      <c r="J64" s="112">
        <f t="shared" si="18"/>
        <v>3.5200000000000002E-2</v>
      </c>
      <c r="K64" s="112">
        <f t="shared" si="19"/>
        <v>9.7264640000000011E-4</v>
      </c>
      <c r="L64" s="112">
        <f t="shared" si="2"/>
        <v>0.90436733640074929</v>
      </c>
      <c r="M64" s="112">
        <v>150</v>
      </c>
      <c r="N64" s="112">
        <f t="shared" si="20"/>
        <v>0.5266122187745691</v>
      </c>
      <c r="O64" s="112">
        <f>POWER(L64,2)/(2*9.81)</f>
        <v>4.1686048886268402E-2</v>
      </c>
      <c r="P64" s="140">
        <f t="shared" si="10"/>
        <v>1888.1869999999999</v>
      </c>
      <c r="Q64" s="113">
        <f t="shared" si="21"/>
        <v>1888.1869999999999</v>
      </c>
      <c r="R64" s="113">
        <f t="shared" si="22"/>
        <v>1888.1453139511136</v>
      </c>
      <c r="S64" s="114">
        <f t="shared" si="11"/>
        <v>4.3999999999982716E-3</v>
      </c>
      <c r="T64" s="113">
        <f>H64-U64</f>
        <v>1882.2239999999999</v>
      </c>
      <c r="U64" s="113">
        <f>1</f>
        <v>1</v>
      </c>
      <c r="V64" s="113">
        <f t="shared" si="8"/>
        <v>5.9213139511136887</v>
      </c>
      <c r="W64" s="112">
        <f t="shared" si="9"/>
        <v>5.9629999999999654</v>
      </c>
      <c r="X64" s="110"/>
      <c r="Y64" s="110"/>
      <c r="Z64" s="115"/>
      <c r="AA64" s="115"/>
      <c r="AB64" s="171"/>
      <c r="AC64" s="116">
        <f t="shared" si="14"/>
        <v>40</v>
      </c>
      <c r="AD64" s="116">
        <f t="shared" si="24"/>
        <v>35.200000000000003</v>
      </c>
      <c r="AE64" s="116">
        <f t="shared" si="16"/>
        <v>2.4</v>
      </c>
      <c r="AF64" s="117" t="str">
        <f t="shared" si="16"/>
        <v>PN 10</v>
      </c>
      <c r="AG64" s="87"/>
    </row>
    <row r="65" spans="1:33" x14ac:dyDescent="0.25">
      <c r="A65" s="167"/>
      <c r="B65" s="168" t="s">
        <v>339</v>
      </c>
      <c r="C65" s="201">
        <v>9866106.5344999991</v>
      </c>
      <c r="D65" s="201">
        <v>787316.93559999997</v>
      </c>
      <c r="E65" s="201">
        <v>1884.413</v>
      </c>
      <c r="F65" s="118">
        <v>1180</v>
      </c>
      <c r="G65" s="111">
        <f t="shared" si="17"/>
        <v>20</v>
      </c>
      <c r="H65" s="170">
        <v>1883.123</v>
      </c>
      <c r="I65" s="112">
        <f t="shared" si="13"/>
        <v>8.7962963402777781E-4</v>
      </c>
      <c r="J65" s="112">
        <f t="shared" si="18"/>
        <v>3.5200000000000002E-2</v>
      </c>
      <c r="K65" s="112">
        <f t="shared" si="19"/>
        <v>9.7264640000000011E-4</v>
      </c>
      <c r="L65" s="112">
        <f t="shared" si="2"/>
        <v>0.90436733640074929</v>
      </c>
      <c r="M65" s="112">
        <v>150</v>
      </c>
      <c r="N65" s="112">
        <f t="shared" si="20"/>
        <v>0.5266122187745691</v>
      </c>
      <c r="O65" s="112">
        <f>POWER(L65,2)/(2*9.81)</f>
        <v>4.1686048886268402E-2</v>
      </c>
      <c r="P65" s="140">
        <f t="shared" si="10"/>
        <v>1888.1869999999999</v>
      </c>
      <c r="Q65" s="113">
        <f t="shared" si="21"/>
        <v>1888.1869999999999</v>
      </c>
      <c r="R65" s="113">
        <f t="shared" si="22"/>
        <v>1888.1453139511136</v>
      </c>
      <c r="S65" s="114">
        <f t="shared" si="11"/>
        <v>4.2000000000030017E-3</v>
      </c>
      <c r="T65" s="113">
        <f>H65-U65</f>
        <v>1882.123</v>
      </c>
      <c r="U65" s="113">
        <f>1</f>
        <v>1</v>
      </c>
      <c r="V65" s="113">
        <f t="shared" si="8"/>
        <v>6.0223139511135741</v>
      </c>
      <c r="W65" s="112">
        <f t="shared" si="9"/>
        <v>6.0639999999998508</v>
      </c>
      <c r="X65" s="110"/>
      <c r="Y65" s="110"/>
      <c r="Z65" s="115"/>
      <c r="AA65" s="115"/>
      <c r="AB65" s="171"/>
      <c r="AC65" s="116">
        <f t="shared" si="14"/>
        <v>40</v>
      </c>
      <c r="AD65" s="116">
        <f t="shared" si="24"/>
        <v>35.200000000000003</v>
      </c>
      <c r="AE65" s="116">
        <f t="shared" si="16"/>
        <v>2.4</v>
      </c>
      <c r="AF65" s="117" t="str">
        <f t="shared" si="16"/>
        <v>PN 10</v>
      </c>
      <c r="AG65" s="87"/>
    </row>
    <row r="66" spans="1:33" x14ac:dyDescent="0.25">
      <c r="A66" s="167"/>
      <c r="B66" s="176" t="s">
        <v>340</v>
      </c>
      <c r="C66" s="201">
        <v>9866124.9637000002</v>
      </c>
      <c r="D66" s="201">
        <v>787309.16630000004</v>
      </c>
      <c r="E66" s="201">
        <v>1884.4939999999999</v>
      </c>
      <c r="F66" s="118">
        <v>1200</v>
      </c>
      <c r="G66" s="111">
        <f t="shared" si="17"/>
        <v>20</v>
      </c>
      <c r="H66" s="170">
        <v>1883.0039999999999</v>
      </c>
      <c r="I66" s="112">
        <f t="shared" si="13"/>
        <v>8.7962963402777781E-4</v>
      </c>
      <c r="J66" s="112">
        <f t="shared" si="18"/>
        <v>3.5200000000000002E-2</v>
      </c>
      <c r="K66" s="112">
        <f t="shared" si="19"/>
        <v>9.7264640000000011E-4</v>
      </c>
      <c r="L66" s="112">
        <f t="shared" si="2"/>
        <v>0.90436733640074929</v>
      </c>
      <c r="M66" s="112">
        <v>150</v>
      </c>
      <c r="N66" s="112">
        <f t="shared" si="20"/>
        <v>0.5266122187745691</v>
      </c>
      <c r="O66" s="112">
        <f t="shared" ref="O66:O109" si="26">POWER(L66,2)/(2*9.81)</f>
        <v>4.1686048886268402E-2</v>
      </c>
      <c r="P66" s="140">
        <f t="shared" si="10"/>
        <v>1888.1869999999999</v>
      </c>
      <c r="Q66" s="113">
        <f t="shared" si="21"/>
        <v>1888.1869999999999</v>
      </c>
      <c r="R66" s="113">
        <f t="shared" si="22"/>
        <v>1888.1453139511136</v>
      </c>
      <c r="S66" s="114">
        <f t="shared" si="11"/>
        <v>4.0499999999951799E-3</v>
      </c>
      <c r="T66" s="113">
        <f t="shared" ref="T66:T109" si="27">H66-U66</f>
        <v>1882.0039999999999</v>
      </c>
      <c r="U66" s="113">
        <f>1</f>
        <v>1</v>
      </c>
      <c r="V66" s="113">
        <f t="shared" si="8"/>
        <v>6.141313951113716</v>
      </c>
      <c r="W66" s="112">
        <f t="shared" si="9"/>
        <v>6.1829999999999927</v>
      </c>
      <c r="X66" s="110"/>
      <c r="Y66" s="110"/>
      <c r="Z66" s="115"/>
      <c r="AA66" s="115"/>
      <c r="AB66" s="171"/>
      <c r="AC66" s="116">
        <f t="shared" si="14"/>
        <v>40</v>
      </c>
      <c r="AD66" s="116">
        <f t="shared" si="24"/>
        <v>35.200000000000003</v>
      </c>
      <c r="AE66" s="116">
        <f t="shared" si="16"/>
        <v>2.4</v>
      </c>
      <c r="AF66" s="117" t="str">
        <f t="shared" si="16"/>
        <v>PN 10</v>
      </c>
      <c r="AG66" s="87"/>
    </row>
    <row r="67" spans="1:33" x14ac:dyDescent="0.25">
      <c r="A67" s="167"/>
      <c r="B67" s="168" t="s">
        <v>341</v>
      </c>
      <c r="C67" s="201">
        <v>9866143.2519000005</v>
      </c>
      <c r="D67" s="201">
        <v>787301.07079999999</v>
      </c>
      <c r="E67" s="201">
        <v>1884.5989999999999</v>
      </c>
      <c r="F67" s="118">
        <v>1220</v>
      </c>
      <c r="G67" s="111">
        <f t="shared" si="17"/>
        <v>20</v>
      </c>
      <c r="H67" s="170">
        <v>1882.902</v>
      </c>
      <c r="I67" s="112">
        <f t="shared" si="13"/>
        <v>8.7962963402777781E-4</v>
      </c>
      <c r="J67" s="112">
        <f t="shared" si="18"/>
        <v>3.5200000000000002E-2</v>
      </c>
      <c r="K67" s="112">
        <f t="shared" si="19"/>
        <v>9.7264640000000011E-4</v>
      </c>
      <c r="L67" s="112">
        <f t="shared" si="2"/>
        <v>0.90436733640074929</v>
      </c>
      <c r="M67" s="112">
        <v>150</v>
      </c>
      <c r="N67" s="112">
        <f t="shared" si="20"/>
        <v>0.5266122187745691</v>
      </c>
      <c r="O67" s="112">
        <f t="shared" si="26"/>
        <v>4.1686048886268402E-2</v>
      </c>
      <c r="P67" s="140">
        <f t="shared" si="10"/>
        <v>1888.1869999999999</v>
      </c>
      <c r="Q67" s="113">
        <f t="shared" si="21"/>
        <v>1888.1869999999999</v>
      </c>
      <c r="R67" s="113">
        <f t="shared" si="22"/>
        <v>1888.1453139511136</v>
      </c>
      <c r="S67" s="114">
        <f t="shared" si="11"/>
        <v>5.2500000000009093E-3</v>
      </c>
      <c r="T67" s="113">
        <f t="shared" si="27"/>
        <v>1881.902</v>
      </c>
      <c r="U67" s="113">
        <f>1</f>
        <v>1</v>
      </c>
      <c r="V67" s="113">
        <f t="shared" si="8"/>
        <v>6.2433139511135778</v>
      </c>
      <c r="W67" s="112">
        <f t="shared" si="9"/>
        <v>6.2849999999998545</v>
      </c>
      <c r="X67" s="110"/>
      <c r="Y67" s="110"/>
      <c r="Z67" s="115"/>
      <c r="AA67" s="115"/>
      <c r="AB67" s="171"/>
      <c r="AC67" s="116">
        <f t="shared" si="14"/>
        <v>40</v>
      </c>
      <c r="AD67" s="116">
        <f t="shared" si="24"/>
        <v>35.200000000000003</v>
      </c>
      <c r="AE67" s="116">
        <f t="shared" si="16"/>
        <v>2.4</v>
      </c>
      <c r="AF67" s="117" t="str">
        <f t="shared" si="16"/>
        <v>PN 10</v>
      </c>
      <c r="AG67" s="87"/>
    </row>
    <row r="68" spans="1:33" x14ac:dyDescent="0.25">
      <c r="A68" s="167"/>
      <c r="B68" s="176" t="s">
        <v>342</v>
      </c>
      <c r="C68" s="201">
        <v>9866161.5449999999</v>
      </c>
      <c r="D68" s="201">
        <v>787292.98659999995</v>
      </c>
      <c r="E68" s="201">
        <v>1884.701</v>
      </c>
      <c r="F68" s="118">
        <v>1240</v>
      </c>
      <c r="G68" s="111">
        <f t="shared" si="17"/>
        <v>20</v>
      </c>
      <c r="H68" s="170">
        <v>1882.808</v>
      </c>
      <c r="I68" s="112">
        <f t="shared" si="13"/>
        <v>8.7962963402777781E-4</v>
      </c>
      <c r="J68" s="112">
        <f t="shared" si="18"/>
        <v>3.5200000000000002E-2</v>
      </c>
      <c r="K68" s="112">
        <f t="shared" si="19"/>
        <v>9.7264640000000011E-4</v>
      </c>
      <c r="L68" s="112">
        <f t="shared" si="2"/>
        <v>0.90436733640074929</v>
      </c>
      <c r="M68" s="112">
        <v>150</v>
      </c>
      <c r="N68" s="112">
        <f t="shared" si="20"/>
        <v>0.5266122187745691</v>
      </c>
      <c r="O68" s="112">
        <f t="shared" si="26"/>
        <v>4.1686048886268402E-2</v>
      </c>
      <c r="P68" s="140">
        <f t="shared" si="10"/>
        <v>1888.1869999999999</v>
      </c>
      <c r="Q68" s="113">
        <f t="shared" si="21"/>
        <v>1888.1869999999999</v>
      </c>
      <c r="R68" s="113">
        <f t="shared" si="22"/>
        <v>1888.1453139511136</v>
      </c>
      <c r="S68" s="114">
        <f t="shared" si="11"/>
        <v>5.1000000000044569E-3</v>
      </c>
      <c r="T68" s="113">
        <f t="shared" si="27"/>
        <v>1881.808</v>
      </c>
      <c r="U68" s="113">
        <f>1</f>
        <v>1</v>
      </c>
      <c r="V68" s="113">
        <f t="shared" si="8"/>
        <v>6.3373139511136287</v>
      </c>
      <c r="W68" s="112">
        <f t="shared" si="9"/>
        <v>6.3789999999999054</v>
      </c>
      <c r="X68" s="110"/>
      <c r="Y68" s="110"/>
      <c r="Z68" s="115"/>
      <c r="AA68" s="115"/>
      <c r="AB68" s="171"/>
      <c r="AC68" s="116">
        <f t="shared" si="14"/>
        <v>40</v>
      </c>
      <c r="AD68" s="116">
        <f t="shared" si="24"/>
        <v>35.200000000000003</v>
      </c>
      <c r="AE68" s="116">
        <f t="shared" si="16"/>
        <v>2.4</v>
      </c>
      <c r="AF68" s="117" t="str">
        <f t="shared" si="16"/>
        <v>PN 10</v>
      </c>
      <c r="AG68" s="87"/>
    </row>
    <row r="69" spans="1:33" x14ac:dyDescent="0.25">
      <c r="A69" s="167"/>
      <c r="B69" s="168" t="s">
        <v>343</v>
      </c>
      <c r="C69" s="201">
        <v>9866179.9396000002</v>
      </c>
      <c r="D69" s="201">
        <v>787285.13540000003</v>
      </c>
      <c r="E69" s="201">
        <v>1884.7750000000001</v>
      </c>
      <c r="F69" s="118">
        <v>1260</v>
      </c>
      <c r="G69" s="111">
        <f t="shared" si="17"/>
        <v>20</v>
      </c>
      <c r="H69" s="170">
        <v>1882.6949999999999</v>
      </c>
      <c r="I69" s="112">
        <f t="shared" si="13"/>
        <v>8.7962963402777781E-4</v>
      </c>
      <c r="J69" s="112">
        <f t="shared" si="18"/>
        <v>3.5200000000000002E-2</v>
      </c>
      <c r="K69" s="112">
        <f t="shared" si="19"/>
        <v>9.7264640000000011E-4</v>
      </c>
      <c r="L69" s="112">
        <f t="shared" si="2"/>
        <v>0.90436733640074929</v>
      </c>
      <c r="M69" s="112">
        <v>150</v>
      </c>
      <c r="N69" s="112">
        <f t="shared" si="20"/>
        <v>0.5266122187745691</v>
      </c>
      <c r="O69" s="112">
        <f t="shared" si="26"/>
        <v>4.1686048886268402E-2</v>
      </c>
      <c r="P69" s="140">
        <f t="shared" si="10"/>
        <v>1888.1869999999999</v>
      </c>
      <c r="Q69" s="113">
        <f t="shared" si="21"/>
        <v>1888.1869999999999</v>
      </c>
      <c r="R69" s="113">
        <f t="shared" si="22"/>
        <v>1888.1453139511136</v>
      </c>
      <c r="S69" s="114">
        <f t="shared" si="11"/>
        <v>3.7000000000034562E-3</v>
      </c>
      <c r="T69" s="113">
        <f t="shared" si="27"/>
        <v>1881.6949999999999</v>
      </c>
      <c r="U69" s="113">
        <f>1</f>
        <v>1</v>
      </c>
      <c r="V69" s="113">
        <f t="shared" si="8"/>
        <v>6.4503139511136851</v>
      </c>
      <c r="W69" s="112">
        <f t="shared" si="9"/>
        <v>6.4919999999999618</v>
      </c>
      <c r="X69" s="110"/>
      <c r="Y69" s="110"/>
      <c r="Z69" s="115"/>
      <c r="AA69" s="115"/>
      <c r="AB69" s="171"/>
      <c r="AC69" s="116">
        <f t="shared" si="14"/>
        <v>40</v>
      </c>
      <c r="AD69" s="116">
        <f t="shared" si="24"/>
        <v>35.200000000000003</v>
      </c>
      <c r="AE69" s="116">
        <f t="shared" si="16"/>
        <v>2.4</v>
      </c>
      <c r="AF69" s="117" t="str">
        <f t="shared" si="16"/>
        <v>PN 10</v>
      </c>
      <c r="AG69" s="87"/>
    </row>
    <row r="70" spans="1:33" x14ac:dyDescent="0.25">
      <c r="A70" s="167"/>
      <c r="B70" s="176" t="s">
        <v>344</v>
      </c>
      <c r="C70" s="201">
        <v>9866198.2204</v>
      </c>
      <c r="D70" s="201">
        <v>787277.04299999995</v>
      </c>
      <c r="E70" s="201">
        <v>1884.8530000000001</v>
      </c>
      <c r="F70" s="118">
        <v>1280</v>
      </c>
      <c r="G70" s="111">
        <f t="shared" si="17"/>
        <v>20</v>
      </c>
      <c r="H70" s="170">
        <v>1882.578</v>
      </c>
      <c r="I70" s="112">
        <f t="shared" si="13"/>
        <v>8.7962963402777781E-4</v>
      </c>
      <c r="J70" s="112">
        <f t="shared" si="18"/>
        <v>3.5200000000000002E-2</v>
      </c>
      <c r="K70" s="112">
        <f t="shared" si="19"/>
        <v>9.7264640000000011E-4</v>
      </c>
      <c r="L70" s="112">
        <f t="shared" si="2"/>
        <v>0.90436733640074929</v>
      </c>
      <c r="M70" s="112">
        <v>150</v>
      </c>
      <c r="N70" s="112">
        <f t="shared" si="20"/>
        <v>0.5266122187745691</v>
      </c>
      <c r="O70" s="112">
        <f t="shared" si="26"/>
        <v>4.1686048886268402E-2</v>
      </c>
      <c r="P70" s="140">
        <f t="shared" si="10"/>
        <v>1888.1869999999999</v>
      </c>
      <c r="Q70" s="113">
        <f t="shared" si="21"/>
        <v>1888.1869999999999</v>
      </c>
      <c r="R70" s="113">
        <f t="shared" si="22"/>
        <v>1888.1453139511136</v>
      </c>
      <c r="S70" s="114">
        <f t="shared" si="11"/>
        <v>3.8999999999987265E-3</v>
      </c>
      <c r="T70" s="113">
        <f t="shared" si="27"/>
        <v>1881.578</v>
      </c>
      <c r="U70" s="113">
        <f>1</f>
        <v>1</v>
      </c>
      <c r="V70" s="113">
        <f t="shared" si="8"/>
        <v>6.5673139511136469</v>
      </c>
      <c r="W70" s="112">
        <f t="shared" si="9"/>
        <v>6.6089999999999236</v>
      </c>
      <c r="X70" s="110"/>
      <c r="Y70" s="110"/>
      <c r="Z70" s="115"/>
      <c r="AA70" s="115"/>
      <c r="AB70" s="171"/>
      <c r="AC70" s="116">
        <f t="shared" si="14"/>
        <v>40</v>
      </c>
      <c r="AD70" s="116">
        <f t="shared" si="24"/>
        <v>35.200000000000003</v>
      </c>
      <c r="AE70" s="116">
        <f t="shared" si="16"/>
        <v>2.4</v>
      </c>
      <c r="AF70" s="117" t="str">
        <f t="shared" si="16"/>
        <v>PN 10</v>
      </c>
      <c r="AG70" s="87"/>
    </row>
    <row r="71" spans="1:33" x14ac:dyDescent="0.25">
      <c r="A71" s="167"/>
      <c r="B71" s="168" t="s">
        <v>345</v>
      </c>
      <c r="C71" s="201">
        <v>9866215.9570000004</v>
      </c>
      <c r="D71" s="201">
        <v>787267.80110000004</v>
      </c>
      <c r="E71" s="201">
        <v>1884.9490000000001</v>
      </c>
      <c r="F71" s="118">
        <v>1300</v>
      </c>
      <c r="G71" s="111">
        <f t="shared" si="17"/>
        <v>20</v>
      </c>
      <c r="H71" s="170">
        <v>1882.463</v>
      </c>
      <c r="I71" s="112">
        <f t="shared" si="13"/>
        <v>8.7962963402777781E-4</v>
      </c>
      <c r="J71" s="112">
        <f t="shared" si="18"/>
        <v>3.5200000000000002E-2</v>
      </c>
      <c r="K71" s="112">
        <f t="shared" si="19"/>
        <v>9.7264640000000011E-4</v>
      </c>
      <c r="L71" s="112">
        <f t="shared" ref="L71:L109" si="28">I71/K71</f>
        <v>0.90436733640074929</v>
      </c>
      <c r="M71" s="112">
        <v>150</v>
      </c>
      <c r="N71" s="112">
        <f t="shared" si="20"/>
        <v>0.5266122187745691</v>
      </c>
      <c r="O71" s="112">
        <f t="shared" si="26"/>
        <v>4.1686048886268402E-2</v>
      </c>
      <c r="P71" s="140">
        <f t="shared" si="10"/>
        <v>1888.1869999999999</v>
      </c>
      <c r="Q71" s="113">
        <f t="shared" si="21"/>
        <v>1888.1869999999999</v>
      </c>
      <c r="R71" s="113">
        <f t="shared" si="22"/>
        <v>1888.1453139511136</v>
      </c>
      <c r="S71" s="114">
        <f t="shared" si="11"/>
        <v>4.8000000000001817E-3</v>
      </c>
      <c r="T71" s="113">
        <f t="shared" si="27"/>
        <v>1881.463</v>
      </c>
      <c r="U71" s="113">
        <f>1</f>
        <v>1</v>
      </c>
      <c r="V71" s="113">
        <f t="shared" ref="V71:V109" si="29">R71-T71</f>
        <v>6.682313951113656</v>
      </c>
      <c r="W71" s="112">
        <f t="shared" ref="W71:W109" si="30">$P$35-T71</f>
        <v>6.7239999999999327</v>
      </c>
      <c r="X71" s="110"/>
      <c r="Y71" s="110"/>
      <c r="Z71" s="115"/>
      <c r="AA71" s="115"/>
      <c r="AB71" s="171"/>
      <c r="AC71" s="116">
        <f t="shared" si="14"/>
        <v>40</v>
      </c>
      <c r="AD71" s="116">
        <f t="shared" si="24"/>
        <v>35.200000000000003</v>
      </c>
      <c r="AE71" s="116">
        <f t="shared" si="16"/>
        <v>2.4</v>
      </c>
      <c r="AF71" s="117" t="str">
        <f t="shared" si="16"/>
        <v>PN 10</v>
      </c>
      <c r="AG71" s="87"/>
    </row>
    <row r="72" spans="1:33" x14ac:dyDescent="0.25">
      <c r="A72" s="167"/>
      <c r="B72" s="176" t="s">
        <v>346</v>
      </c>
      <c r="C72" s="201">
        <v>9866232.9471000005</v>
      </c>
      <c r="D72" s="201">
        <v>787257.45660000003</v>
      </c>
      <c r="E72" s="201">
        <v>1885.049</v>
      </c>
      <c r="F72" s="118">
        <v>1320</v>
      </c>
      <c r="G72" s="111">
        <f t="shared" si="17"/>
        <v>20</v>
      </c>
      <c r="H72" s="170">
        <v>1882.3489999999999</v>
      </c>
      <c r="I72" s="112">
        <f t="shared" si="13"/>
        <v>8.7962963402777781E-4</v>
      </c>
      <c r="J72" s="112">
        <f t="shared" si="18"/>
        <v>3.5200000000000002E-2</v>
      </c>
      <c r="K72" s="112">
        <f t="shared" si="19"/>
        <v>9.7264640000000011E-4</v>
      </c>
      <c r="L72" s="112">
        <f t="shared" si="28"/>
        <v>0.90436733640074929</v>
      </c>
      <c r="M72" s="112">
        <v>150</v>
      </c>
      <c r="N72" s="112">
        <f t="shared" si="20"/>
        <v>0.5266122187745691</v>
      </c>
      <c r="O72" s="112">
        <f t="shared" si="26"/>
        <v>4.1686048886268402E-2</v>
      </c>
      <c r="P72" s="140">
        <f t="shared" ref="P72:P135" si="31">P71</f>
        <v>1888.1869999999999</v>
      </c>
      <c r="Q72" s="113">
        <f t="shared" si="21"/>
        <v>1888.1869999999999</v>
      </c>
      <c r="R72" s="113">
        <f t="shared" si="22"/>
        <v>1888.1453139511136</v>
      </c>
      <c r="S72" s="114">
        <f t="shared" ref="S72:S109" si="32">(E72-E71)/G72</f>
        <v>4.9999999999954525E-3</v>
      </c>
      <c r="T72" s="113">
        <f t="shared" si="27"/>
        <v>1881.3489999999999</v>
      </c>
      <c r="U72" s="113">
        <f>1</f>
        <v>1</v>
      </c>
      <c r="V72" s="113">
        <f t="shared" si="29"/>
        <v>6.7963139511136887</v>
      </c>
      <c r="W72" s="112">
        <f t="shared" si="30"/>
        <v>6.8379999999999654</v>
      </c>
      <c r="X72" s="110"/>
      <c r="Y72" s="110"/>
      <c r="Z72" s="115"/>
      <c r="AA72" s="115"/>
      <c r="AB72" s="171"/>
      <c r="AC72" s="116">
        <f t="shared" si="14"/>
        <v>40</v>
      </c>
      <c r="AD72" s="116">
        <f t="shared" si="24"/>
        <v>35.200000000000003</v>
      </c>
      <c r="AE72" s="116">
        <f t="shared" si="16"/>
        <v>2.4</v>
      </c>
      <c r="AF72" s="117" t="str">
        <f t="shared" si="16"/>
        <v>PN 10</v>
      </c>
      <c r="AG72" s="87"/>
    </row>
    <row r="73" spans="1:33" x14ac:dyDescent="0.25">
      <c r="A73" s="167"/>
      <c r="B73" s="168" t="s">
        <v>347</v>
      </c>
      <c r="C73" s="201">
        <v>9866247.8598999996</v>
      </c>
      <c r="D73" s="201">
        <v>787244.12959999999</v>
      </c>
      <c r="E73" s="201">
        <v>1885.1559999999999</v>
      </c>
      <c r="F73" s="118">
        <v>1340</v>
      </c>
      <c r="G73" s="111">
        <f t="shared" si="17"/>
        <v>20</v>
      </c>
      <c r="H73" s="170">
        <v>1882.2370000000001</v>
      </c>
      <c r="I73" s="112">
        <f t="shared" ref="I73:I109" si="33">I72-X72</f>
        <v>8.7962963402777781E-4</v>
      </c>
      <c r="J73" s="112">
        <f t="shared" si="18"/>
        <v>3.5200000000000002E-2</v>
      </c>
      <c r="K73" s="112">
        <f t="shared" si="19"/>
        <v>9.7264640000000011E-4</v>
      </c>
      <c r="L73" s="112">
        <f t="shared" si="28"/>
        <v>0.90436733640074929</v>
      </c>
      <c r="M73" s="112">
        <v>150</v>
      </c>
      <c r="N73" s="112">
        <f t="shared" si="20"/>
        <v>0.5266122187745691</v>
      </c>
      <c r="O73" s="112">
        <f t="shared" si="26"/>
        <v>4.1686048886268402E-2</v>
      </c>
      <c r="P73" s="140">
        <f t="shared" si="31"/>
        <v>1888.1869999999999</v>
      </c>
      <c r="Q73" s="113">
        <f t="shared" si="21"/>
        <v>1888.1869999999999</v>
      </c>
      <c r="R73" s="113">
        <f t="shared" si="22"/>
        <v>1888.1453139511136</v>
      </c>
      <c r="S73" s="114">
        <f t="shared" si="32"/>
        <v>5.3499999999985452E-3</v>
      </c>
      <c r="T73" s="113">
        <f t="shared" si="27"/>
        <v>1881.2370000000001</v>
      </c>
      <c r="U73" s="113">
        <f>1</f>
        <v>1</v>
      </c>
      <c r="V73" s="113">
        <f t="shared" si="29"/>
        <v>6.9083139511135414</v>
      </c>
      <c r="W73" s="112">
        <f t="shared" si="30"/>
        <v>6.9499999999998181</v>
      </c>
      <c r="X73" s="110"/>
      <c r="Y73" s="110"/>
      <c r="Z73" s="115"/>
      <c r="AA73" s="115"/>
      <c r="AB73" s="171"/>
      <c r="AC73" s="116">
        <f t="shared" ref="AC73:AC136" si="34">AC72</f>
        <v>40</v>
      </c>
      <c r="AD73" s="116">
        <f t="shared" si="24"/>
        <v>35.200000000000003</v>
      </c>
      <c r="AE73" s="116">
        <f t="shared" ref="AE73:AF88" si="35">AE72</f>
        <v>2.4</v>
      </c>
      <c r="AF73" s="117" t="str">
        <f t="shared" si="35"/>
        <v>PN 10</v>
      </c>
      <c r="AG73" s="87"/>
    </row>
    <row r="74" spans="1:33" x14ac:dyDescent="0.25">
      <c r="A74" s="167"/>
      <c r="B74" s="176" t="s">
        <v>348</v>
      </c>
      <c r="C74" s="201">
        <v>9866261.5326000005</v>
      </c>
      <c r="D74" s="201">
        <v>787229.6041</v>
      </c>
      <c r="E74" s="201">
        <v>1885.2850000000001</v>
      </c>
      <c r="F74" s="118">
        <v>1360</v>
      </c>
      <c r="G74" s="111">
        <f t="shared" ref="G74:G109" si="36">F74-F73</f>
        <v>20</v>
      </c>
      <c r="H74" s="170">
        <v>1882.1220000000001</v>
      </c>
      <c r="I74" s="112">
        <f t="shared" si="33"/>
        <v>8.7962963402777781E-4</v>
      </c>
      <c r="J74" s="112">
        <f t="shared" si="18"/>
        <v>3.5200000000000002E-2</v>
      </c>
      <c r="K74" s="112">
        <f t="shared" si="19"/>
        <v>9.7264640000000011E-4</v>
      </c>
      <c r="L74" s="112">
        <f t="shared" si="28"/>
        <v>0.90436733640074929</v>
      </c>
      <c r="M74" s="112">
        <v>150</v>
      </c>
      <c r="N74" s="112">
        <f t="shared" si="20"/>
        <v>0.5266122187745691</v>
      </c>
      <c r="O74" s="112">
        <f t="shared" si="26"/>
        <v>4.1686048886268402E-2</v>
      </c>
      <c r="P74" s="140">
        <f t="shared" si="31"/>
        <v>1888.1869999999999</v>
      </c>
      <c r="Q74" s="113">
        <f t="shared" si="21"/>
        <v>1888.1869999999999</v>
      </c>
      <c r="R74" s="113">
        <f t="shared" si="22"/>
        <v>1888.1453139511136</v>
      </c>
      <c r="S74" s="114">
        <f t="shared" si="32"/>
        <v>6.4500000000066397E-3</v>
      </c>
      <c r="T74" s="113">
        <f t="shared" si="27"/>
        <v>1881.1220000000001</v>
      </c>
      <c r="U74" s="113">
        <f>1</f>
        <v>1</v>
      </c>
      <c r="V74" s="113">
        <f t="shared" si="29"/>
        <v>7.0233139511135505</v>
      </c>
      <c r="W74" s="112">
        <f t="shared" si="30"/>
        <v>7.0649999999998272</v>
      </c>
      <c r="X74" s="110"/>
      <c r="Y74" s="110"/>
      <c r="Z74" s="115"/>
      <c r="AA74" s="115"/>
      <c r="AB74" s="171"/>
      <c r="AC74" s="116">
        <f t="shared" si="34"/>
        <v>40</v>
      </c>
      <c r="AD74" s="116">
        <f t="shared" si="24"/>
        <v>35.200000000000003</v>
      </c>
      <c r="AE74" s="116">
        <f t="shared" si="35"/>
        <v>2.4</v>
      </c>
      <c r="AF74" s="117" t="str">
        <f t="shared" si="35"/>
        <v>PN 10</v>
      </c>
      <c r="AG74" s="87"/>
    </row>
    <row r="75" spans="1:33" x14ac:dyDescent="0.25">
      <c r="A75" s="167"/>
      <c r="B75" s="168" t="s">
        <v>349</v>
      </c>
      <c r="C75" s="201">
        <v>9866274.2937000003</v>
      </c>
      <c r="D75" s="201">
        <v>787214.20440000005</v>
      </c>
      <c r="E75" s="201">
        <v>1885.431</v>
      </c>
      <c r="F75" s="118">
        <v>1380</v>
      </c>
      <c r="G75" s="111">
        <f t="shared" si="36"/>
        <v>20</v>
      </c>
      <c r="H75" s="170">
        <v>1882.002</v>
      </c>
      <c r="I75" s="112">
        <f t="shared" si="33"/>
        <v>8.7962963402777781E-4</v>
      </c>
      <c r="J75" s="112">
        <f t="shared" si="18"/>
        <v>3.5200000000000002E-2</v>
      </c>
      <c r="K75" s="112">
        <f t="shared" si="19"/>
        <v>9.7264640000000011E-4</v>
      </c>
      <c r="L75" s="112">
        <f t="shared" si="28"/>
        <v>0.90436733640074929</v>
      </c>
      <c r="M75" s="112">
        <v>150</v>
      </c>
      <c r="N75" s="112">
        <f t="shared" si="20"/>
        <v>0.5266122187745691</v>
      </c>
      <c r="O75" s="112">
        <f t="shared" si="26"/>
        <v>4.1686048886268402E-2</v>
      </c>
      <c r="P75" s="140">
        <f t="shared" si="31"/>
        <v>1888.1869999999999</v>
      </c>
      <c r="Q75" s="113">
        <f t="shared" si="21"/>
        <v>1888.1869999999999</v>
      </c>
      <c r="R75" s="113">
        <f t="shared" si="22"/>
        <v>1888.1453139511136</v>
      </c>
      <c r="S75" s="114">
        <f t="shared" si="32"/>
        <v>7.299999999997908E-3</v>
      </c>
      <c r="T75" s="113">
        <f t="shared" si="27"/>
        <v>1881.002</v>
      </c>
      <c r="U75" s="113">
        <f>1</f>
        <v>1</v>
      </c>
      <c r="V75" s="113">
        <f t="shared" si="29"/>
        <v>7.1433139511136687</v>
      </c>
      <c r="W75" s="112">
        <f t="shared" si="30"/>
        <v>7.1849999999999454</v>
      </c>
      <c r="X75" s="110"/>
      <c r="Y75" s="110"/>
      <c r="Z75" s="115"/>
      <c r="AA75" s="115"/>
      <c r="AB75" s="171"/>
      <c r="AC75" s="116">
        <f t="shared" si="34"/>
        <v>40</v>
      </c>
      <c r="AD75" s="116">
        <f t="shared" si="24"/>
        <v>35.200000000000003</v>
      </c>
      <c r="AE75" s="116">
        <f t="shared" si="35"/>
        <v>2.4</v>
      </c>
      <c r="AF75" s="117" t="str">
        <f t="shared" si="35"/>
        <v>PN 10</v>
      </c>
      <c r="AG75" s="87"/>
    </row>
    <row r="76" spans="1:33" x14ac:dyDescent="0.25">
      <c r="A76" s="167"/>
      <c r="B76" s="176" t="s">
        <v>350</v>
      </c>
      <c r="C76" s="201">
        <v>9866286.7418000009</v>
      </c>
      <c r="D76" s="201">
        <v>787198.55299999996</v>
      </c>
      <c r="E76" s="201">
        <v>1885.5650000000001</v>
      </c>
      <c r="F76" s="118">
        <v>1400</v>
      </c>
      <c r="G76" s="111">
        <f t="shared" si="36"/>
        <v>20</v>
      </c>
      <c r="H76" s="170">
        <v>1881.894</v>
      </c>
      <c r="I76" s="112">
        <f t="shared" si="33"/>
        <v>8.7962963402777781E-4</v>
      </c>
      <c r="J76" s="112">
        <f t="shared" si="18"/>
        <v>3.5200000000000002E-2</v>
      </c>
      <c r="K76" s="112">
        <f t="shared" si="19"/>
        <v>9.7264640000000011E-4</v>
      </c>
      <c r="L76" s="112">
        <f t="shared" si="28"/>
        <v>0.90436733640074929</v>
      </c>
      <c r="M76" s="112">
        <v>150</v>
      </c>
      <c r="N76" s="112">
        <f t="shared" si="20"/>
        <v>0.5266122187745691</v>
      </c>
      <c r="O76" s="112">
        <f t="shared" si="26"/>
        <v>4.1686048886268402E-2</v>
      </c>
      <c r="P76" s="140">
        <f t="shared" si="31"/>
        <v>1888.1869999999999</v>
      </c>
      <c r="Q76" s="113">
        <f t="shared" si="21"/>
        <v>1888.1869999999999</v>
      </c>
      <c r="R76" s="113">
        <f t="shared" si="22"/>
        <v>1888.1453139511136</v>
      </c>
      <c r="S76" s="114">
        <f t="shared" si="32"/>
        <v>6.7000000000007279E-3</v>
      </c>
      <c r="T76" s="113">
        <f t="shared" si="27"/>
        <v>1880.894</v>
      </c>
      <c r="U76" s="113">
        <f>1</f>
        <v>1</v>
      </c>
      <c r="V76" s="113">
        <f t="shared" si="29"/>
        <v>7.251313951113616</v>
      </c>
      <c r="W76" s="112">
        <f t="shared" si="30"/>
        <v>7.2929999999998927</v>
      </c>
      <c r="X76" s="110"/>
      <c r="Y76" s="110"/>
      <c r="Z76" s="115"/>
      <c r="AA76" s="115"/>
      <c r="AB76" s="171"/>
      <c r="AC76" s="116">
        <f t="shared" si="34"/>
        <v>40</v>
      </c>
      <c r="AD76" s="116">
        <f t="shared" si="24"/>
        <v>35.200000000000003</v>
      </c>
      <c r="AE76" s="116">
        <f t="shared" si="35"/>
        <v>2.4</v>
      </c>
      <c r="AF76" s="117" t="str">
        <f t="shared" si="35"/>
        <v>PN 10</v>
      </c>
      <c r="AG76" s="87"/>
    </row>
    <row r="77" spans="1:33" x14ac:dyDescent="0.25">
      <c r="A77" s="167"/>
      <c r="B77" s="168" t="s">
        <v>351</v>
      </c>
      <c r="C77" s="201">
        <v>9866299.0308999997</v>
      </c>
      <c r="D77" s="201">
        <v>787182.77399999998</v>
      </c>
      <c r="E77" s="201">
        <v>1885.692</v>
      </c>
      <c r="F77" s="118">
        <v>1420</v>
      </c>
      <c r="G77" s="111">
        <f t="shared" si="36"/>
        <v>20</v>
      </c>
      <c r="H77" s="170">
        <v>1881.798</v>
      </c>
      <c r="I77" s="112">
        <f t="shared" si="33"/>
        <v>8.7962963402777781E-4</v>
      </c>
      <c r="J77" s="112">
        <f t="shared" si="18"/>
        <v>3.5200000000000002E-2</v>
      </c>
      <c r="K77" s="112">
        <f t="shared" si="19"/>
        <v>9.7264640000000011E-4</v>
      </c>
      <c r="L77" s="112">
        <f t="shared" si="28"/>
        <v>0.90436733640074929</v>
      </c>
      <c r="M77" s="112">
        <v>150</v>
      </c>
      <c r="N77" s="112">
        <f t="shared" si="20"/>
        <v>0.5266122187745691</v>
      </c>
      <c r="O77" s="112">
        <f t="shared" si="26"/>
        <v>4.1686048886268402E-2</v>
      </c>
      <c r="P77" s="140">
        <f t="shared" si="31"/>
        <v>1888.1869999999999</v>
      </c>
      <c r="Q77" s="113">
        <f t="shared" si="21"/>
        <v>1888.1869999999999</v>
      </c>
      <c r="R77" s="113">
        <f t="shared" si="22"/>
        <v>1888.1453139511136</v>
      </c>
      <c r="S77" s="114">
        <f t="shared" si="32"/>
        <v>6.3499999999976353E-3</v>
      </c>
      <c r="T77" s="113">
        <f t="shared" si="27"/>
        <v>1880.798</v>
      </c>
      <c r="U77" s="113">
        <f>1</f>
        <v>1</v>
      </c>
      <c r="V77" s="113">
        <f t="shared" si="29"/>
        <v>7.3473139511136196</v>
      </c>
      <c r="W77" s="112">
        <f t="shared" si="30"/>
        <v>7.3889999999998963</v>
      </c>
      <c r="X77" s="110"/>
      <c r="Y77" s="110"/>
      <c r="Z77" s="115"/>
      <c r="AA77" s="115"/>
      <c r="AB77" s="171"/>
      <c r="AC77" s="116">
        <f t="shared" si="34"/>
        <v>40</v>
      </c>
      <c r="AD77" s="116">
        <f t="shared" si="24"/>
        <v>35.200000000000003</v>
      </c>
      <c r="AE77" s="116">
        <f t="shared" si="35"/>
        <v>2.4</v>
      </c>
      <c r="AF77" s="117" t="str">
        <f t="shared" si="35"/>
        <v>PN 10</v>
      </c>
      <c r="AG77" s="87"/>
    </row>
    <row r="78" spans="1:33" x14ac:dyDescent="0.25">
      <c r="A78" s="167"/>
      <c r="B78" s="176" t="s">
        <v>352</v>
      </c>
      <c r="C78" s="201">
        <v>9866311.3814000003</v>
      </c>
      <c r="D78" s="201">
        <v>787167.04319999996</v>
      </c>
      <c r="E78" s="201">
        <v>1885.825</v>
      </c>
      <c r="F78" s="118">
        <v>1440</v>
      </c>
      <c r="G78" s="111">
        <f t="shared" si="36"/>
        <v>20</v>
      </c>
      <c r="H78" s="170">
        <v>1881.681</v>
      </c>
      <c r="I78" s="112">
        <f t="shared" si="33"/>
        <v>8.7962963402777781E-4</v>
      </c>
      <c r="J78" s="112">
        <f t="shared" si="18"/>
        <v>3.5200000000000002E-2</v>
      </c>
      <c r="K78" s="112">
        <f t="shared" si="19"/>
        <v>9.7264640000000011E-4</v>
      </c>
      <c r="L78" s="112">
        <f t="shared" si="28"/>
        <v>0.90436733640074929</v>
      </c>
      <c r="M78" s="112">
        <v>150</v>
      </c>
      <c r="N78" s="112">
        <f t="shared" si="20"/>
        <v>0.5266122187745691</v>
      </c>
      <c r="O78" s="112">
        <f t="shared" si="26"/>
        <v>4.1686048886268402E-2</v>
      </c>
      <c r="P78" s="140">
        <f t="shared" si="31"/>
        <v>1888.1869999999999</v>
      </c>
      <c r="Q78" s="113">
        <f t="shared" si="21"/>
        <v>1888.1869999999999</v>
      </c>
      <c r="R78" s="113">
        <f t="shared" si="22"/>
        <v>1888.1453139511136</v>
      </c>
      <c r="S78" s="114">
        <f t="shared" si="32"/>
        <v>6.6500000000019096E-3</v>
      </c>
      <c r="T78" s="113">
        <f t="shared" si="27"/>
        <v>1880.681</v>
      </c>
      <c r="U78" s="113">
        <f>1</f>
        <v>1</v>
      </c>
      <c r="V78" s="113">
        <f t="shared" si="29"/>
        <v>7.4643139511135814</v>
      </c>
      <c r="W78" s="112">
        <f t="shared" si="30"/>
        <v>7.5059999999998581</v>
      </c>
      <c r="X78" s="110"/>
      <c r="Y78" s="110"/>
      <c r="Z78" s="115"/>
      <c r="AA78" s="115"/>
      <c r="AB78" s="171"/>
      <c r="AC78" s="116">
        <f t="shared" si="34"/>
        <v>40</v>
      </c>
      <c r="AD78" s="116">
        <f t="shared" si="24"/>
        <v>35.200000000000003</v>
      </c>
      <c r="AE78" s="116">
        <f t="shared" si="35"/>
        <v>2.4</v>
      </c>
      <c r="AF78" s="117" t="str">
        <f t="shared" si="35"/>
        <v>PN 10</v>
      </c>
      <c r="AG78" s="87"/>
    </row>
    <row r="79" spans="1:33" x14ac:dyDescent="0.25">
      <c r="A79" s="167"/>
      <c r="B79" s="168" t="s">
        <v>353</v>
      </c>
      <c r="C79" s="201">
        <v>9866323.8036000002</v>
      </c>
      <c r="D79" s="201">
        <v>787151.36869999999</v>
      </c>
      <c r="E79" s="201">
        <v>1885.9649999999999</v>
      </c>
      <c r="F79" s="118">
        <v>1460</v>
      </c>
      <c r="G79" s="111">
        <f t="shared" si="36"/>
        <v>20</v>
      </c>
      <c r="H79" s="170">
        <v>1881.546</v>
      </c>
      <c r="I79" s="112">
        <f t="shared" si="33"/>
        <v>8.7962963402777781E-4</v>
      </c>
      <c r="J79" s="112">
        <f t="shared" si="18"/>
        <v>3.5200000000000002E-2</v>
      </c>
      <c r="K79" s="112">
        <f t="shared" si="19"/>
        <v>9.7264640000000011E-4</v>
      </c>
      <c r="L79" s="112">
        <f t="shared" si="28"/>
        <v>0.90436733640074929</v>
      </c>
      <c r="M79" s="112">
        <v>150</v>
      </c>
      <c r="N79" s="112">
        <f t="shared" si="20"/>
        <v>0.5266122187745691</v>
      </c>
      <c r="O79" s="112">
        <f t="shared" si="26"/>
        <v>4.1686048886268402E-2</v>
      </c>
      <c r="P79" s="140">
        <f t="shared" si="31"/>
        <v>1888.1869999999999</v>
      </c>
      <c r="Q79" s="113">
        <f t="shared" si="21"/>
        <v>1888.1869999999999</v>
      </c>
      <c r="R79" s="113">
        <f t="shared" si="22"/>
        <v>1888.1453139511136</v>
      </c>
      <c r="S79" s="114">
        <f t="shared" si="32"/>
        <v>6.9999999999936337E-3</v>
      </c>
      <c r="T79" s="113">
        <f t="shared" si="27"/>
        <v>1880.546</v>
      </c>
      <c r="U79" s="113">
        <f>1</f>
        <v>1</v>
      </c>
      <c r="V79" s="113">
        <f t="shared" si="29"/>
        <v>7.5993139511135723</v>
      </c>
      <c r="W79" s="112">
        <f t="shared" si="30"/>
        <v>7.640999999999849</v>
      </c>
      <c r="X79" s="110"/>
      <c r="Y79" s="110"/>
      <c r="Z79" s="115"/>
      <c r="AA79" s="115"/>
      <c r="AB79" s="171"/>
      <c r="AC79" s="116">
        <f t="shared" si="34"/>
        <v>40</v>
      </c>
      <c r="AD79" s="116">
        <f t="shared" si="24"/>
        <v>35.200000000000003</v>
      </c>
      <c r="AE79" s="116">
        <f t="shared" si="35"/>
        <v>2.4</v>
      </c>
      <c r="AF79" s="117" t="str">
        <f t="shared" si="35"/>
        <v>PN 10</v>
      </c>
      <c r="AG79" s="87"/>
    </row>
    <row r="80" spans="1:33" x14ac:dyDescent="0.25">
      <c r="A80" s="167"/>
      <c r="B80" s="176" t="s">
        <v>354</v>
      </c>
      <c r="C80" s="201">
        <v>9866336.2101000007</v>
      </c>
      <c r="D80" s="201">
        <v>787135.68189999997</v>
      </c>
      <c r="E80" s="201">
        <v>1886.1030000000001</v>
      </c>
      <c r="F80" s="118">
        <v>1480</v>
      </c>
      <c r="G80" s="111">
        <f t="shared" si="36"/>
        <v>20</v>
      </c>
      <c r="H80" s="170">
        <v>1881.4290000000001</v>
      </c>
      <c r="I80" s="112">
        <f t="shared" si="33"/>
        <v>8.7962963402777781E-4</v>
      </c>
      <c r="J80" s="112">
        <f t="shared" si="18"/>
        <v>3.5200000000000002E-2</v>
      </c>
      <c r="K80" s="112">
        <f t="shared" si="19"/>
        <v>9.7264640000000011E-4</v>
      </c>
      <c r="L80" s="112">
        <f t="shared" si="28"/>
        <v>0.90436733640074929</v>
      </c>
      <c r="M80" s="112">
        <v>150</v>
      </c>
      <c r="N80" s="112">
        <f t="shared" si="20"/>
        <v>0.5266122187745691</v>
      </c>
      <c r="O80" s="112">
        <f t="shared" si="26"/>
        <v>4.1686048886268402E-2</v>
      </c>
      <c r="P80" s="140">
        <f t="shared" si="31"/>
        <v>1888.1869999999999</v>
      </c>
      <c r="Q80" s="113">
        <f t="shared" si="21"/>
        <v>1888.1869999999999</v>
      </c>
      <c r="R80" s="113">
        <f t="shared" si="22"/>
        <v>1888.1453139511136</v>
      </c>
      <c r="S80" s="114">
        <f t="shared" si="32"/>
        <v>6.9000000000073673E-3</v>
      </c>
      <c r="T80" s="113">
        <f t="shared" si="27"/>
        <v>1880.4290000000001</v>
      </c>
      <c r="U80" s="113">
        <f>1</f>
        <v>1</v>
      </c>
      <c r="V80" s="113">
        <f t="shared" si="29"/>
        <v>7.7163139511135341</v>
      </c>
      <c r="W80" s="112">
        <f t="shared" si="30"/>
        <v>7.7579999999998108</v>
      </c>
      <c r="X80" s="110"/>
      <c r="Y80" s="110"/>
      <c r="Z80" s="115"/>
      <c r="AA80" s="115"/>
      <c r="AB80" s="171"/>
      <c r="AC80" s="116">
        <f t="shared" si="34"/>
        <v>40</v>
      </c>
      <c r="AD80" s="116">
        <f t="shared" si="24"/>
        <v>35.200000000000003</v>
      </c>
      <c r="AE80" s="116">
        <f t="shared" si="35"/>
        <v>2.4</v>
      </c>
      <c r="AF80" s="117" t="str">
        <f t="shared" si="35"/>
        <v>PN 10</v>
      </c>
      <c r="AG80" s="87"/>
    </row>
    <row r="81" spans="1:33" x14ac:dyDescent="0.25">
      <c r="A81" s="167"/>
      <c r="B81" s="168" t="s">
        <v>355</v>
      </c>
      <c r="C81" s="201">
        <v>9866348.5533000007</v>
      </c>
      <c r="D81" s="201">
        <v>787119.94510000001</v>
      </c>
      <c r="E81" s="201">
        <v>1886.2370000000001</v>
      </c>
      <c r="F81" s="118">
        <v>1500</v>
      </c>
      <c r="G81" s="111">
        <f t="shared" si="36"/>
        <v>20</v>
      </c>
      <c r="H81" s="170">
        <v>1881.3230000000001</v>
      </c>
      <c r="I81" s="112">
        <f t="shared" si="33"/>
        <v>8.7962963402777781E-4</v>
      </c>
      <c r="J81" s="112">
        <f t="shared" si="18"/>
        <v>3.5200000000000002E-2</v>
      </c>
      <c r="K81" s="112">
        <f t="shared" si="19"/>
        <v>9.7264640000000011E-4</v>
      </c>
      <c r="L81" s="112">
        <f t="shared" si="28"/>
        <v>0.90436733640074929</v>
      </c>
      <c r="M81" s="112">
        <v>150</v>
      </c>
      <c r="N81" s="112">
        <f t="shared" si="20"/>
        <v>0.5266122187745691</v>
      </c>
      <c r="O81" s="112">
        <f t="shared" si="26"/>
        <v>4.1686048886268402E-2</v>
      </c>
      <c r="P81" s="140">
        <f t="shared" si="31"/>
        <v>1888.1869999999999</v>
      </c>
      <c r="Q81" s="113">
        <f t="shared" si="21"/>
        <v>1888.1869999999999</v>
      </c>
      <c r="R81" s="113">
        <f t="shared" si="22"/>
        <v>1888.1453139511136</v>
      </c>
      <c r="S81" s="114">
        <f t="shared" si="32"/>
        <v>6.7000000000007279E-3</v>
      </c>
      <c r="T81" s="113">
        <f t="shared" si="27"/>
        <v>1880.3230000000001</v>
      </c>
      <c r="U81" s="113">
        <f>1</f>
        <v>1</v>
      </c>
      <c r="V81" s="113">
        <f t="shared" si="29"/>
        <v>7.8223139511135287</v>
      </c>
      <c r="W81" s="112">
        <f t="shared" si="30"/>
        <v>7.8639999999998054</v>
      </c>
      <c r="X81" s="110"/>
      <c r="Y81" s="110"/>
      <c r="Z81" s="115"/>
      <c r="AA81" s="115"/>
      <c r="AB81" s="171"/>
      <c r="AC81" s="116">
        <f t="shared" si="34"/>
        <v>40</v>
      </c>
      <c r="AD81" s="116">
        <f t="shared" si="24"/>
        <v>35.200000000000003</v>
      </c>
      <c r="AE81" s="116">
        <f t="shared" si="35"/>
        <v>2.4</v>
      </c>
      <c r="AF81" s="117" t="str">
        <f t="shared" si="35"/>
        <v>PN 10</v>
      </c>
      <c r="AG81" s="87"/>
    </row>
    <row r="82" spans="1:33" x14ac:dyDescent="0.25">
      <c r="A82" s="167"/>
      <c r="B82" s="176" t="s">
        <v>356</v>
      </c>
      <c r="C82" s="201">
        <v>9866360.8792000003</v>
      </c>
      <c r="D82" s="201">
        <v>787104.1949</v>
      </c>
      <c r="E82" s="201">
        <v>1886.373</v>
      </c>
      <c r="F82" s="118">
        <v>1520</v>
      </c>
      <c r="G82" s="111">
        <f t="shared" si="36"/>
        <v>20</v>
      </c>
      <c r="H82" s="170">
        <v>1881.2170000000001</v>
      </c>
      <c r="I82" s="112">
        <f t="shared" si="33"/>
        <v>8.7962963402777781E-4</v>
      </c>
      <c r="J82" s="112">
        <f t="shared" si="18"/>
        <v>3.5200000000000002E-2</v>
      </c>
      <c r="K82" s="112">
        <f t="shared" si="19"/>
        <v>9.7264640000000011E-4</v>
      </c>
      <c r="L82" s="112">
        <f t="shared" si="28"/>
        <v>0.90436733640074929</v>
      </c>
      <c r="M82" s="112">
        <v>150</v>
      </c>
      <c r="N82" s="112">
        <f t="shared" si="20"/>
        <v>0.5266122187745691</v>
      </c>
      <c r="O82" s="112">
        <f t="shared" si="26"/>
        <v>4.1686048886268402E-2</v>
      </c>
      <c r="P82" s="140">
        <f t="shared" si="31"/>
        <v>1888.1869999999999</v>
      </c>
      <c r="Q82" s="113">
        <f t="shared" si="21"/>
        <v>1888.1869999999999</v>
      </c>
      <c r="R82" s="113">
        <f t="shared" si="22"/>
        <v>1888.1453139511136</v>
      </c>
      <c r="S82" s="114">
        <f t="shared" si="32"/>
        <v>6.7999999999983629E-3</v>
      </c>
      <c r="T82" s="113">
        <f t="shared" si="27"/>
        <v>1880.2170000000001</v>
      </c>
      <c r="U82" s="113">
        <f>1</f>
        <v>1</v>
      </c>
      <c r="V82" s="113">
        <f t="shared" si="29"/>
        <v>7.9283139511135232</v>
      </c>
      <c r="W82" s="112">
        <f t="shared" si="30"/>
        <v>7.9699999999997999</v>
      </c>
      <c r="X82" s="110"/>
      <c r="Y82" s="110"/>
      <c r="Z82" s="115"/>
      <c r="AA82" s="115"/>
      <c r="AB82" s="171"/>
      <c r="AC82" s="116">
        <f t="shared" si="34"/>
        <v>40</v>
      </c>
      <c r="AD82" s="116">
        <f t="shared" si="24"/>
        <v>35.200000000000003</v>
      </c>
      <c r="AE82" s="116">
        <f t="shared" si="35"/>
        <v>2.4</v>
      </c>
      <c r="AF82" s="117" t="str">
        <f t="shared" si="35"/>
        <v>PN 10</v>
      </c>
      <c r="AG82" s="87"/>
    </row>
    <row r="83" spans="1:33" x14ac:dyDescent="0.25">
      <c r="A83" s="167"/>
      <c r="B83" s="168" t="s">
        <v>357</v>
      </c>
      <c r="C83" s="201">
        <v>9866373.1246000007</v>
      </c>
      <c r="D83" s="201">
        <v>787088.38190000004</v>
      </c>
      <c r="E83" s="201">
        <v>1886.519</v>
      </c>
      <c r="F83" s="118">
        <v>1540</v>
      </c>
      <c r="G83" s="111">
        <f t="shared" si="36"/>
        <v>20</v>
      </c>
      <c r="H83" s="170">
        <v>1881.1079999999999</v>
      </c>
      <c r="I83" s="112">
        <f t="shared" si="33"/>
        <v>8.7962963402777781E-4</v>
      </c>
      <c r="J83" s="112">
        <f t="shared" si="18"/>
        <v>3.5200000000000002E-2</v>
      </c>
      <c r="K83" s="112">
        <f t="shared" si="19"/>
        <v>9.7264640000000011E-4</v>
      </c>
      <c r="L83" s="112">
        <f t="shared" si="28"/>
        <v>0.90436733640074929</v>
      </c>
      <c r="M83" s="112">
        <v>150</v>
      </c>
      <c r="N83" s="112">
        <f t="shared" si="20"/>
        <v>0.5266122187745691</v>
      </c>
      <c r="O83" s="112">
        <f t="shared" si="26"/>
        <v>4.1686048886268402E-2</v>
      </c>
      <c r="P83" s="140">
        <f t="shared" si="31"/>
        <v>1888.1869999999999</v>
      </c>
      <c r="Q83" s="113">
        <f t="shared" si="21"/>
        <v>1888.1869999999999</v>
      </c>
      <c r="R83" s="113">
        <f t="shared" si="22"/>
        <v>1888.1453139511136</v>
      </c>
      <c r="S83" s="114">
        <f t="shared" si="32"/>
        <v>7.299999999997908E-3</v>
      </c>
      <c r="T83" s="113">
        <f t="shared" si="27"/>
        <v>1880.1079999999999</v>
      </c>
      <c r="U83" s="113">
        <f>1</f>
        <v>1</v>
      </c>
      <c r="V83" s="113">
        <f t="shared" si="29"/>
        <v>8.0373139511136742</v>
      </c>
      <c r="W83" s="112">
        <f t="shared" si="30"/>
        <v>8.0789999999999509</v>
      </c>
      <c r="X83" s="110"/>
      <c r="Y83" s="110"/>
      <c r="Z83" s="115"/>
      <c r="AA83" s="115"/>
      <c r="AB83" s="171"/>
      <c r="AC83" s="116">
        <f t="shared" si="34"/>
        <v>40</v>
      </c>
      <c r="AD83" s="116">
        <f t="shared" si="24"/>
        <v>35.200000000000003</v>
      </c>
      <c r="AE83" s="116">
        <f t="shared" si="35"/>
        <v>2.4</v>
      </c>
      <c r="AF83" s="117" t="str">
        <f t="shared" si="35"/>
        <v>PN 10</v>
      </c>
      <c r="AG83" s="87"/>
    </row>
    <row r="84" spans="1:33" x14ac:dyDescent="0.25">
      <c r="A84" s="167"/>
      <c r="B84" s="176" t="s">
        <v>358</v>
      </c>
      <c r="C84" s="201">
        <v>9866385.4896000009</v>
      </c>
      <c r="D84" s="201">
        <v>787072.66350000002</v>
      </c>
      <c r="E84" s="201">
        <v>1886.653</v>
      </c>
      <c r="F84" s="118">
        <v>1560</v>
      </c>
      <c r="G84" s="111">
        <f t="shared" si="36"/>
        <v>20</v>
      </c>
      <c r="H84" s="170">
        <v>1880.998</v>
      </c>
      <c r="I84" s="112">
        <f t="shared" si="33"/>
        <v>8.7962963402777781E-4</v>
      </c>
      <c r="J84" s="112">
        <f t="shared" si="18"/>
        <v>3.5200000000000002E-2</v>
      </c>
      <c r="K84" s="112">
        <f t="shared" si="19"/>
        <v>9.7264640000000011E-4</v>
      </c>
      <c r="L84" s="112">
        <f t="shared" si="28"/>
        <v>0.90436733640074929</v>
      </c>
      <c r="M84" s="112">
        <v>150</v>
      </c>
      <c r="N84" s="112">
        <f t="shared" si="20"/>
        <v>0.5266122187745691</v>
      </c>
      <c r="O84" s="112">
        <f t="shared" si="26"/>
        <v>4.1686048886268402E-2</v>
      </c>
      <c r="P84" s="140">
        <f t="shared" si="31"/>
        <v>1888.1869999999999</v>
      </c>
      <c r="Q84" s="113">
        <f t="shared" si="21"/>
        <v>1888.1869999999999</v>
      </c>
      <c r="R84" s="113">
        <f t="shared" si="22"/>
        <v>1888.1453139511136</v>
      </c>
      <c r="S84" s="114">
        <f t="shared" si="32"/>
        <v>6.7000000000007279E-3</v>
      </c>
      <c r="T84" s="113">
        <f t="shared" si="27"/>
        <v>1879.998</v>
      </c>
      <c r="U84" s="113">
        <f>1</f>
        <v>1</v>
      </c>
      <c r="V84" s="113">
        <f t="shared" si="29"/>
        <v>8.1473139511135741</v>
      </c>
      <c r="W84" s="112">
        <f t="shared" si="30"/>
        <v>8.1889999999998508</v>
      </c>
      <c r="X84" s="110"/>
      <c r="Y84" s="110"/>
      <c r="Z84" s="115"/>
      <c r="AA84" s="115"/>
      <c r="AB84" s="171"/>
      <c r="AC84" s="116">
        <f t="shared" si="34"/>
        <v>40</v>
      </c>
      <c r="AD84" s="116">
        <f t="shared" si="24"/>
        <v>35.200000000000003</v>
      </c>
      <c r="AE84" s="116">
        <f t="shared" si="35"/>
        <v>2.4</v>
      </c>
      <c r="AF84" s="117" t="str">
        <f t="shared" si="35"/>
        <v>PN 10</v>
      </c>
      <c r="AG84" s="87"/>
    </row>
    <row r="85" spans="1:33" x14ac:dyDescent="0.25">
      <c r="A85" s="167"/>
      <c r="B85" s="168" t="s">
        <v>359</v>
      </c>
      <c r="C85" s="201">
        <v>9866398.0636999998</v>
      </c>
      <c r="D85" s="201">
        <v>787057.11069999996</v>
      </c>
      <c r="E85" s="201">
        <v>1886.7650000000001</v>
      </c>
      <c r="F85" s="118">
        <v>1580</v>
      </c>
      <c r="G85" s="111">
        <f t="shared" si="36"/>
        <v>20</v>
      </c>
      <c r="H85" s="170">
        <v>1880.885</v>
      </c>
      <c r="I85" s="112">
        <f t="shared" si="33"/>
        <v>8.7962963402777781E-4</v>
      </c>
      <c r="J85" s="112">
        <f t="shared" si="18"/>
        <v>3.5200000000000002E-2</v>
      </c>
      <c r="K85" s="112">
        <f t="shared" si="19"/>
        <v>9.7264640000000011E-4</v>
      </c>
      <c r="L85" s="112">
        <f t="shared" si="28"/>
        <v>0.90436733640074929</v>
      </c>
      <c r="M85" s="112">
        <v>150</v>
      </c>
      <c r="N85" s="112">
        <f t="shared" si="20"/>
        <v>0.5266122187745691</v>
      </c>
      <c r="O85" s="112">
        <f t="shared" si="26"/>
        <v>4.1686048886268402E-2</v>
      </c>
      <c r="P85" s="140">
        <f t="shared" si="31"/>
        <v>1888.1869999999999</v>
      </c>
      <c r="Q85" s="113">
        <f t="shared" si="21"/>
        <v>1888.1869999999999</v>
      </c>
      <c r="R85" s="113">
        <f t="shared" si="22"/>
        <v>1888.1453139511136</v>
      </c>
      <c r="S85" s="114">
        <f t="shared" si="32"/>
        <v>5.600000000004002E-3</v>
      </c>
      <c r="T85" s="113">
        <f t="shared" si="27"/>
        <v>1879.885</v>
      </c>
      <c r="U85" s="113">
        <f>1</f>
        <v>1</v>
      </c>
      <c r="V85" s="113">
        <f t="shared" si="29"/>
        <v>8.2603139511136305</v>
      </c>
      <c r="W85" s="112">
        <f t="shared" si="30"/>
        <v>8.3019999999999072</v>
      </c>
      <c r="X85" s="110"/>
      <c r="Y85" s="110"/>
      <c r="Z85" s="115"/>
      <c r="AA85" s="115"/>
      <c r="AB85" s="171"/>
      <c r="AC85" s="116">
        <f t="shared" si="34"/>
        <v>40</v>
      </c>
      <c r="AD85" s="116">
        <f t="shared" si="24"/>
        <v>35.200000000000003</v>
      </c>
      <c r="AE85" s="116">
        <f t="shared" si="35"/>
        <v>2.4</v>
      </c>
      <c r="AF85" s="117" t="str">
        <f t="shared" si="35"/>
        <v>PN 10</v>
      </c>
      <c r="AG85" s="87"/>
    </row>
    <row r="86" spans="1:33" x14ac:dyDescent="0.25">
      <c r="A86" s="167"/>
      <c r="B86" s="176" t="s">
        <v>360</v>
      </c>
      <c r="C86" s="201">
        <v>9866410.5022</v>
      </c>
      <c r="D86" s="201">
        <v>787041.45019999996</v>
      </c>
      <c r="E86" s="201">
        <v>1886.875</v>
      </c>
      <c r="F86" s="118">
        <v>1600</v>
      </c>
      <c r="G86" s="111">
        <f t="shared" si="36"/>
        <v>20</v>
      </c>
      <c r="H86" s="170">
        <v>1880.778</v>
      </c>
      <c r="I86" s="112">
        <f t="shared" si="33"/>
        <v>8.7962963402777781E-4</v>
      </c>
      <c r="J86" s="112">
        <f t="shared" si="18"/>
        <v>3.5200000000000002E-2</v>
      </c>
      <c r="K86" s="112">
        <f t="shared" si="19"/>
        <v>9.7264640000000011E-4</v>
      </c>
      <c r="L86" s="112">
        <f t="shared" si="28"/>
        <v>0.90436733640074929</v>
      </c>
      <c r="M86" s="112">
        <v>150</v>
      </c>
      <c r="N86" s="112">
        <f t="shared" si="20"/>
        <v>0.5266122187745691</v>
      </c>
      <c r="O86" s="112">
        <f t="shared" si="26"/>
        <v>4.1686048886268402E-2</v>
      </c>
      <c r="P86" s="140">
        <f t="shared" si="31"/>
        <v>1888.1869999999999</v>
      </c>
      <c r="Q86" s="113">
        <f t="shared" si="21"/>
        <v>1888.1869999999999</v>
      </c>
      <c r="R86" s="113">
        <f t="shared" si="22"/>
        <v>1888.1453139511136</v>
      </c>
      <c r="S86" s="114">
        <f t="shared" si="32"/>
        <v>5.4999999999949976E-3</v>
      </c>
      <c r="T86" s="113">
        <f t="shared" si="27"/>
        <v>1879.778</v>
      </c>
      <c r="U86" s="113">
        <f>1</f>
        <v>1</v>
      </c>
      <c r="V86" s="113">
        <f t="shared" si="29"/>
        <v>8.3673139511136014</v>
      </c>
      <c r="W86" s="112">
        <f t="shared" si="30"/>
        <v>8.4089999999998781</v>
      </c>
      <c r="X86" s="110"/>
      <c r="Y86" s="110"/>
      <c r="Z86" s="115"/>
      <c r="AA86" s="115"/>
      <c r="AB86" s="171"/>
      <c r="AC86" s="116">
        <f t="shared" si="34"/>
        <v>40</v>
      </c>
      <c r="AD86" s="116">
        <f t="shared" si="24"/>
        <v>35.200000000000003</v>
      </c>
      <c r="AE86" s="116">
        <f t="shared" si="35"/>
        <v>2.4</v>
      </c>
      <c r="AF86" s="117" t="str">
        <f t="shared" si="35"/>
        <v>PN 10</v>
      </c>
      <c r="AG86" s="87"/>
    </row>
    <row r="87" spans="1:33" x14ac:dyDescent="0.25">
      <c r="A87" s="167"/>
      <c r="B87" s="168" t="s">
        <v>361</v>
      </c>
      <c r="C87" s="201">
        <v>9866422.7975999992</v>
      </c>
      <c r="D87" s="201">
        <v>787025.67599999998</v>
      </c>
      <c r="E87" s="201">
        <v>1886.9839999999999</v>
      </c>
      <c r="F87" s="118">
        <v>1620</v>
      </c>
      <c r="G87" s="111">
        <f t="shared" si="36"/>
        <v>20</v>
      </c>
      <c r="H87" s="170">
        <v>1880.68</v>
      </c>
      <c r="I87" s="112">
        <f t="shared" si="33"/>
        <v>8.7962963402777781E-4</v>
      </c>
      <c r="J87" s="112">
        <f t="shared" si="18"/>
        <v>3.5200000000000002E-2</v>
      </c>
      <c r="K87" s="112">
        <f t="shared" si="19"/>
        <v>9.7264640000000011E-4</v>
      </c>
      <c r="L87" s="112">
        <f t="shared" si="28"/>
        <v>0.90436733640074929</v>
      </c>
      <c r="M87" s="112">
        <v>150</v>
      </c>
      <c r="N87" s="112">
        <f t="shared" si="20"/>
        <v>0.5266122187745691</v>
      </c>
      <c r="O87" s="112">
        <f t="shared" si="26"/>
        <v>4.1686048886268402E-2</v>
      </c>
      <c r="P87" s="140">
        <f t="shared" si="31"/>
        <v>1888.1869999999999</v>
      </c>
      <c r="Q87" s="113">
        <f t="shared" si="21"/>
        <v>1888.1869999999999</v>
      </c>
      <c r="R87" s="113">
        <f t="shared" si="22"/>
        <v>1888.1453139511136</v>
      </c>
      <c r="S87" s="114">
        <f t="shared" si="32"/>
        <v>5.4499999999961801E-3</v>
      </c>
      <c r="T87" s="113">
        <f t="shared" si="27"/>
        <v>1879.68</v>
      </c>
      <c r="U87" s="113">
        <f>1</f>
        <v>1</v>
      </c>
      <c r="V87" s="113">
        <f t="shared" si="29"/>
        <v>8.4653139511135578</v>
      </c>
      <c r="W87" s="112">
        <f t="shared" si="30"/>
        <v>8.5069999999998345</v>
      </c>
      <c r="X87" s="110"/>
      <c r="Y87" s="110"/>
      <c r="Z87" s="115"/>
      <c r="AA87" s="115"/>
      <c r="AB87" s="171"/>
      <c r="AC87" s="116">
        <f t="shared" si="34"/>
        <v>40</v>
      </c>
      <c r="AD87" s="116">
        <f t="shared" si="24"/>
        <v>35.200000000000003</v>
      </c>
      <c r="AE87" s="116">
        <f t="shared" si="35"/>
        <v>2.4</v>
      </c>
      <c r="AF87" s="117" t="str">
        <f t="shared" si="35"/>
        <v>PN 10</v>
      </c>
      <c r="AG87" s="87"/>
    </row>
    <row r="88" spans="1:33" x14ac:dyDescent="0.25">
      <c r="A88" s="167"/>
      <c r="B88" s="176" t="s">
        <v>362</v>
      </c>
      <c r="C88" s="201">
        <v>9866435.2081000004</v>
      </c>
      <c r="D88" s="201">
        <v>787009.99289999995</v>
      </c>
      <c r="E88" s="201">
        <v>1887.0909999999999</v>
      </c>
      <c r="F88" s="118">
        <v>1640</v>
      </c>
      <c r="G88" s="111">
        <f t="shared" si="36"/>
        <v>20</v>
      </c>
      <c r="H88" s="170">
        <v>1880.5920000000001</v>
      </c>
      <c r="I88" s="112">
        <f t="shared" si="33"/>
        <v>8.7962963402777781E-4</v>
      </c>
      <c r="J88" s="112">
        <f t="shared" si="18"/>
        <v>3.5200000000000002E-2</v>
      </c>
      <c r="K88" s="112">
        <f t="shared" si="19"/>
        <v>9.7264640000000011E-4</v>
      </c>
      <c r="L88" s="112">
        <f t="shared" si="28"/>
        <v>0.90436733640074929</v>
      </c>
      <c r="M88" s="112">
        <v>150</v>
      </c>
      <c r="N88" s="112">
        <f t="shared" si="20"/>
        <v>0.5266122187745691</v>
      </c>
      <c r="O88" s="112">
        <f t="shared" si="26"/>
        <v>4.1686048886268402E-2</v>
      </c>
      <c r="P88" s="140">
        <f t="shared" si="31"/>
        <v>1888.1869999999999</v>
      </c>
      <c r="Q88" s="113">
        <f t="shared" si="21"/>
        <v>1888.1869999999999</v>
      </c>
      <c r="R88" s="113">
        <f t="shared" si="22"/>
        <v>1888.1453139511136</v>
      </c>
      <c r="S88" s="114">
        <f t="shared" si="32"/>
        <v>5.3499999999985452E-3</v>
      </c>
      <c r="T88" s="113">
        <f t="shared" si="27"/>
        <v>1879.5920000000001</v>
      </c>
      <c r="U88" s="113">
        <f>1</f>
        <v>1</v>
      </c>
      <c r="V88" s="113">
        <f t="shared" si="29"/>
        <v>8.5533139511135232</v>
      </c>
      <c r="W88" s="112">
        <f t="shared" si="30"/>
        <v>8.5949999999997999</v>
      </c>
      <c r="X88" s="110"/>
      <c r="Y88" s="110"/>
      <c r="Z88" s="115"/>
      <c r="AA88" s="115"/>
      <c r="AB88" s="171"/>
      <c r="AC88" s="116">
        <f t="shared" si="34"/>
        <v>40</v>
      </c>
      <c r="AD88" s="116">
        <f t="shared" si="24"/>
        <v>35.200000000000003</v>
      </c>
      <c r="AE88" s="116">
        <f t="shared" si="35"/>
        <v>2.4</v>
      </c>
      <c r="AF88" s="117" t="str">
        <f t="shared" si="35"/>
        <v>PN 10</v>
      </c>
      <c r="AG88" s="87"/>
    </row>
    <row r="89" spans="1:33" x14ac:dyDescent="0.25">
      <c r="A89" s="167"/>
      <c r="B89" s="168" t="s">
        <v>363</v>
      </c>
      <c r="C89" s="201">
        <v>9866447.7292999998</v>
      </c>
      <c r="D89" s="201">
        <v>786994.39740000002</v>
      </c>
      <c r="E89" s="201">
        <v>1887.1959999999999</v>
      </c>
      <c r="F89" s="118">
        <v>1660</v>
      </c>
      <c r="G89" s="111">
        <f t="shared" si="36"/>
        <v>20</v>
      </c>
      <c r="H89" s="170">
        <v>1880.5160000000001</v>
      </c>
      <c r="I89" s="112">
        <f t="shared" si="33"/>
        <v>8.7962963402777781E-4</v>
      </c>
      <c r="J89" s="112">
        <f t="shared" si="18"/>
        <v>3.5200000000000002E-2</v>
      </c>
      <c r="K89" s="112">
        <f t="shared" si="19"/>
        <v>9.7264640000000011E-4</v>
      </c>
      <c r="L89" s="112">
        <f t="shared" si="28"/>
        <v>0.90436733640074929</v>
      </c>
      <c r="M89" s="112">
        <v>150</v>
      </c>
      <c r="N89" s="112">
        <f t="shared" si="20"/>
        <v>0.5266122187745691</v>
      </c>
      <c r="O89" s="112">
        <f t="shared" si="26"/>
        <v>4.1686048886268402E-2</v>
      </c>
      <c r="P89" s="140">
        <f t="shared" si="31"/>
        <v>1888.1869999999999</v>
      </c>
      <c r="Q89" s="113">
        <f t="shared" si="21"/>
        <v>1888.1869999999999</v>
      </c>
      <c r="R89" s="113">
        <f t="shared" si="22"/>
        <v>1888.1453139511136</v>
      </c>
      <c r="S89" s="114">
        <f t="shared" si="32"/>
        <v>5.2500000000009093E-3</v>
      </c>
      <c r="T89" s="113">
        <f t="shared" si="27"/>
        <v>1879.5160000000001</v>
      </c>
      <c r="U89" s="113">
        <f>1</f>
        <v>1</v>
      </c>
      <c r="V89" s="113">
        <f t="shared" si="29"/>
        <v>8.629313951113545</v>
      </c>
      <c r="W89" s="112">
        <f t="shared" si="30"/>
        <v>8.6709999999998217</v>
      </c>
      <c r="X89" s="110"/>
      <c r="Y89" s="110"/>
      <c r="Z89" s="115"/>
      <c r="AA89" s="115"/>
      <c r="AB89" s="171"/>
      <c r="AC89" s="116">
        <f t="shared" si="34"/>
        <v>40</v>
      </c>
      <c r="AD89" s="116">
        <f t="shared" si="24"/>
        <v>35.200000000000003</v>
      </c>
      <c r="AE89" s="116">
        <f t="shared" ref="AE89:AF104" si="37">AE88</f>
        <v>2.4</v>
      </c>
      <c r="AF89" s="117" t="str">
        <f t="shared" si="37"/>
        <v>PN 10</v>
      </c>
      <c r="AG89" s="87"/>
    </row>
    <row r="90" spans="1:33" x14ac:dyDescent="0.25">
      <c r="A90" s="167"/>
      <c r="B90" s="176" t="s">
        <v>364</v>
      </c>
      <c r="C90" s="201">
        <v>9866460.2061999999</v>
      </c>
      <c r="D90" s="201">
        <v>786978.76679999998</v>
      </c>
      <c r="E90" s="201">
        <v>1887.29</v>
      </c>
      <c r="F90" s="118">
        <v>1680</v>
      </c>
      <c r="G90" s="111">
        <f t="shared" si="36"/>
        <v>20</v>
      </c>
      <c r="H90" s="170">
        <v>1880.4480000000001</v>
      </c>
      <c r="I90" s="112">
        <f t="shared" si="33"/>
        <v>8.7962963402777781E-4</v>
      </c>
      <c r="J90" s="112">
        <f t="shared" si="18"/>
        <v>3.5200000000000002E-2</v>
      </c>
      <c r="K90" s="112">
        <f t="shared" si="19"/>
        <v>9.7264640000000011E-4</v>
      </c>
      <c r="L90" s="112">
        <f t="shared" si="28"/>
        <v>0.90436733640074929</v>
      </c>
      <c r="M90" s="112">
        <v>150</v>
      </c>
      <c r="N90" s="112">
        <f t="shared" si="20"/>
        <v>0.5266122187745691</v>
      </c>
      <c r="O90" s="112">
        <f t="shared" si="26"/>
        <v>4.1686048886268402E-2</v>
      </c>
      <c r="P90" s="140">
        <f t="shared" si="31"/>
        <v>1888.1869999999999</v>
      </c>
      <c r="Q90" s="113">
        <f t="shared" si="21"/>
        <v>1888.1869999999999</v>
      </c>
      <c r="R90" s="113">
        <f t="shared" si="22"/>
        <v>1888.1453139511136</v>
      </c>
      <c r="S90" s="114">
        <f t="shared" si="32"/>
        <v>4.7000000000025468E-3</v>
      </c>
      <c r="T90" s="113">
        <f t="shared" si="27"/>
        <v>1879.4480000000001</v>
      </c>
      <c r="U90" s="113">
        <f>1</f>
        <v>1</v>
      </c>
      <c r="V90" s="113">
        <f t="shared" si="29"/>
        <v>8.6973139511135287</v>
      </c>
      <c r="W90" s="112">
        <f t="shared" si="30"/>
        <v>8.7389999999998054</v>
      </c>
      <c r="X90" s="110"/>
      <c r="Y90" s="110"/>
      <c r="Z90" s="115"/>
      <c r="AA90" s="115"/>
      <c r="AB90" s="171"/>
      <c r="AC90" s="116">
        <f t="shared" si="34"/>
        <v>40</v>
      </c>
      <c r="AD90" s="116">
        <f t="shared" si="24"/>
        <v>35.200000000000003</v>
      </c>
      <c r="AE90" s="116">
        <f t="shared" si="37"/>
        <v>2.4</v>
      </c>
      <c r="AF90" s="117" t="str">
        <f t="shared" si="37"/>
        <v>PN 10</v>
      </c>
      <c r="AG90" s="87"/>
    </row>
    <row r="91" spans="1:33" x14ac:dyDescent="0.25">
      <c r="A91" s="167"/>
      <c r="B91" s="168" t="s">
        <v>365</v>
      </c>
      <c r="C91" s="201">
        <v>9866472.5721000005</v>
      </c>
      <c r="D91" s="201">
        <v>786963.04779999994</v>
      </c>
      <c r="E91" s="201">
        <v>1887.354</v>
      </c>
      <c r="F91" s="118">
        <v>1700</v>
      </c>
      <c r="G91" s="111">
        <f t="shared" si="36"/>
        <v>20</v>
      </c>
      <c r="H91" s="170">
        <v>1880.3810000000001</v>
      </c>
      <c r="I91" s="112">
        <f t="shared" si="33"/>
        <v>8.7962963402777781E-4</v>
      </c>
      <c r="J91" s="112">
        <f t="shared" si="18"/>
        <v>3.5200000000000002E-2</v>
      </c>
      <c r="K91" s="112">
        <f t="shared" si="19"/>
        <v>9.7264640000000011E-4</v>
      </c>
      <c r="L91" s="112">
        <f t="shared" si="28"/>
        <v>0.90436733640074929</v>
      </c>
      <c r="M91" s="112">
        <v>150</v>
      </c>
      <c r="N91" s="112">
        <f t="shared" si="20"/>
        <v>0.5266122187745691</v>
      </c>
      <c r="O91" s="112">
        <f t="shared" si="26"/>
        <v>4.1686048886268402E-2</v>
      </c>
      <c r="P91" s="140">
        <f t="shared" si="31"/>
        <v>1888.1869999999999</v>
      </c>
      <c r="Q91" s="113">
        <f t="shared" si="21"/>
        <v>1888.1869999999999</v>
      </c>
      <c r="R91" s="113">
        <f t="shared" si="22"/>
        <v>1888.1453139511136</v>
      </c>
      <c r="S91" s="114">
        <f t="shared" si="32"/>
        <v>3.2000000000039107E-3</v>
      </c>
      <c r="T91" s="113">
        <f t="shared" si="27"/>
        <v>1879.3810000000001</v>
      </c>
      <c r="U91" s="113">
        <f>1</f>
        <v>1</v>
      </c>
      <c r="V91" s="113">
        <f t="shared" si="29"/>
        <v>8.7643139511135359</v>
      </c>
      <c r="W91" s="112">
        <f t="shared" si="30"/>
        <v>8.8059999999998126</v>
      </c>
      <c r="X91" s="110"/>
      <c r="Y91" s="110"/>
      <c r="Z91" s="115"/>
      <c r="AA91" s="115"/>
      <c r="AB91" s="171"/>
      <c r="AC91" s="116">
        <f t="shared" si="34"/>
        <v>40</v>
      </c>
      <c r="AD91" s="116">
        <f t="shared" si="24"/>
        <v>35.200000000000003</v>
      </c>
      <c r="AE91" s="116">
        <f t="shared" si="37"/>
        <v>2.4</v>
      </c>
      <c r="AF91" s="117" t="str">
        <f t="shared" si="37"/>
        <v>PN 10</v>
      </c>
      <c r="AG91" s="87"/>
    </row>
    <row r="92" spans="1:33" x14ac:dyDescent="0.25">
      <c r="A92" s="167"/>
      <c r="B92" s="176" t="s">
        <v>366</v>
      </c>
      <c r="C92" s="201">
        <v>9866484.9063000008</v>
      </c>
      <c r="D92" s="201">
        <v>786947.30409999995</v>
      </c>
      <c r="E92" s="201">
        <v>1887.421</v>
      </c>
      <c r="F92" s="118">
        <v>1720</v>
      </c>
      <c r="G92" s="111">
        <f t="shared" si="36"/>
        <v>20</v>
      </c>
      <c r="H92" s="170">
        <v>1880.32</v>
      </c>
      <c r="I92" s="112">
        <f t="shared" si="33"/>
        <v>8.7962963402777781E-4</v>
      </c>
      <c r="J92" s="112">
        <f t="shared" si="18"/>
        <v>3.5200000000000002E-2</v>
      </c>
      <c r="K92" s="112">
        <f t="shared" si="19"/>
        <v>9.7264640000000011E-4</v>
      </c>
      <c r="L92" s="112">
        <f t="shared" si="28"/>
        <v>0.90436733640074929</v>
      </c>
      <c r="M92" s="112">
        <v>150</v>
      </c>
      <c r="N92" s="112">
        <f t="shared" si="20"/>
        <v>0.5266122187745691</v>
      </c>
      <c r="O92" s="112">
        <f t="shared" si="26"/>
        <v>4.1686048886268402E-2</v>
      </c>
      <c r="P92" s="140">
        <f t="shared" si="31"/>
        <v>1888.1869999999999</v>
      </c>
      <c r="Q92" s="113">
        <f t="shared" si="21"/>
        <v>1888.1869999999999</v>
      </c>
      <c r="R92" s="113">
        <f t="shared" si="22"/>
        <v>1888.1453139511136</v>
      </c>
      <c r="S92" s="114">
        <f t="shared" si="32"/>
        <v>3.350000000000364E-3</v>
      </c>
      <c r="T92" s="113">
        <f t="shared" si="27"/>
        <v>1879.32</v>
      </c>
      <c r="U92" s="113">
        <f>1</f>
        <v>1</v>
      </c>
      <c r="V92" s="113">
        <f t="shared" si="29"/>
        <v>8.8253139511136851</v>
      </c>
      <c r="W92" s="112">
        <f t="shared" si="30"/>
        <v>8.8669999999999618</v>
      </c>
      <c r="X92" s="110"/>
      <c r="Y92" s="110"/>
      <c r="Z92" s="115"/>
      <c r="AA92" s="115"/>
      <c r="AB92" s="171"/>
      <c r="AC92" s="116">
        <f t="shared" si="34"/>
        <v>40</v>
      </c>
      <c r="AD92" s="116">
        <f t="shared" si="24"/>
        <v>35.200000000000003</v>
      </c>
      <c r="AE92" s="116">
        <f t="shared" si="37"/>
        <v>2.4</v>
      </c>
      <c r="AF92" s="117" t="str">
        <f t="shared" si="37"/>
        <v>PN 10</v>
      </c>
      <c r="AG92" s="87"/>
    </row>
    <row r="93" spans="1:33" x14ac:dyDescent="0.25">
      <c r="A93" s="167"/>
      <c r="B93" s="168" t="s">
        <v>367</v>
      </c>
      <c r="C93" s="201">
        <v>9866497.2059000004</v>
      </c>
      <c r="D93" s="201">
        <v>786931.53319999995</v>
      </c>
      <c r="E93" s="201">
        <v>1887.4939999999999</v>
      </c>
      <c r="F93" s="118">
        <v>1740</v>
      </c>
      <c r="G93" s="111">
        <f t="shared" si="36"/>
        <v>20</v>
      </c>
      <c r="H93" s="170">
        <v>1880.26</v>
      </c>
      <c r="I93" s="112">
        <f t="shared" si="33"/>
        <v>8.7962963402777781E-4</v>
      </c>
      <c r="J93" s="112">
        <f t="shared" si="18"/>
        <v>3.5200000000000002E-2</v>
      </c>
      <c r="K93" s="112">
        <f t="shared" si="19"/>
        <v>9.7264640000000011E-4</v>
      </c>
      <c r="L93" s="112">
        <f t="shared" si="28"/>
        <v>0.90436733640074929</v>
      </c>
      <c r="M93" s="112">
        <v>150</v>
      </c>
      <c r="N93" s="112">
        <f t="shared" si="20"/>
        <v>0.5266122187745691</v>
      </c>
      <c r="O93" s="112">
        <f t="shared" si="26"/>
        <v>4.1686048886268402E-2</v>
      </c>
      <c r="P93" s="140">
        <f t="shared" si="31"/>
        <v>1888.1869999999999</v>
      </c>
      <c r="Q93" s="113">
        <f t="shared" si="21"/>
        <v>1888.1869999999999</v>
      </c>
      <c r="R93" s="113">
        <f t="shared" si="22"/>
        <v>1888.1453139511136</v>
      </c>
      <c r="S93" s="114">
        <f t="shared" si="32"/>
        <v>3.6499999999932697E-3</v>
      </c>
      <c r="T93" s="113">
        <f t="shared" si="27"/>
        <v>1879.26</v>
      </c>
      <c r="U93" s="113">
        <f>1</f>
        <v>1</v>
      </c>
      <c r="V93" s="113">
        <f t="shared" si="29"/>
        <v>8.8853139511136305</v>
      </c>
      <c r="W93" s="112">
        <f t="shared" si="30"/>
        <v>8.9269999999999072</v>
      </c>
      <c r="X93" s="110"/>
      <c r="Y93" s="110"/>
      <c r="Z93" s="115"/>
      <c r="AA93" s="115"/>
      <c r="AB93" s="171"/>
      <c r="AC93" s="116">
        <f t="shared" si="34"/>
        <v>40</v>
      </c>
      <c r="AD93" s="116">
        <f t="shared" si="24"/>
        <v>35.200000000000003</v>
      </c>
      <c r="AE93" s="116">
        <f t="shared" si="37"/>
        <v>2.4</v>
      </c>
      <c r="AF93" s="117" t="str">
        <f t="shared" si="37"/>
        <v>PN 10</v>
      </c>
      <c r="AG93" s="87"/>
    </row>
    <row r="94" spans="1:33" x14ac:dyDescent="0.25">
      <c r="A94" s="167"/>
      <c r="B94" s="176" t="s">
        <v>368</v>
      </c>
      <c r="C94" s="201">
        <v>9866509.5109999999</v>
      </c>
      <c r="D94" s="201">
        <v>786915.76670000004</v>
      </c>
      <c r="E94" s="201">
        <v>1887.547</v>
      </c>
      <c r="F94" s="118">
        <v>1760</v>
      </c>
      <c r="G94" s="111">
        <f t="shared" si="36"/>
        <v>20</v>
      </c>
      <c r="H94" s="170">
        <v>1880.221</v>
      </c>
      <c r="I94" s="112">
        <f t="shared" si="33"/>
        <v>8.7962963402777781E-4</v>
      </c>
      <c r="J94" s="112">
        <f t="shared" si="18"/>
        <v>3.5200000000000002E-2</v>
      </c>
      <c r="K94" s="112">
        <f t="shared" si="19"/>
        <v>9.7264640000000011E-4</v>
      </c>
      <c r="L94" s="112">
        <f t="shared" si="28"/>
        <v>0.90436733640074929</v>
      </c>
      <c r="M94" s="112">
        <v>150</v>
      </c>
      <c r="N94" s="112">
        <f t="shared" si="20"/>
        <v>0.5266122187745691</v>
      </c>
      <c r="O94" s="112">
        <f t="shared" si="26"/>
        <v>4.1686048886268402E-2</v>
      </c>
      <c r="P94" s="140">
        <f t="shared" si="31"/>
        <v>1888.1869999999999</v>
      </c>
      <c r="Q94" s="113">
        <f t="shared" si="21"/>
        <v>1888.1869999999999</v>
      </c>
      <c r="R94" s="113">
        <f t="shared" si="22"/>
        <v>1888.1453139511136</v>
      </c>
      <c r="S94" s="114">
        <f t="shared" si="32"/>
        <v>2.6500000000055481E-3</v>
      </c>
      <c r="T94" s="113">
        <f t="shared" si="27"/>
        <v>1879.221</v>
      </c>
      <c r="U94" s="113">
        <f>1</f>
        <v>1</v>
      </c>
      <c r="V94" s="113">
        <f t="shared" si="29"/>
        <v>8.9243139511136178</v>
      </c>
      <c r="W94" s="112">
        <f t="shared" si="30"/>
        <v>8.9659999999998945</v>
      </c>
      <c r="X94" s="110"/>
      <c r="Y94" s="110"/>
      <c r="Z94" s="115"/>
      <c r="AA94" s="115"/>
      <c r="AB94" s="171"/>
      <c r="AC94" s="116">
        <f t="shared" si="34"/>
        <v>40</v>
      </c>
      <c r="AD94" s="116">
        <f t="shared" si="24"/>
        <v>35.200000000000003</v>
      </c>
      <c r="AE94" s="116">
        <f t="shared" si="37"/>
        <v>2.4</v>
      </c>
      <c r="AF94" s="117" t="str">
        <f t="shared" si="37"/>
        <v>PN 10</v>
      </c>
      <c r="AG94" s="87"/>
    </row>
    <row r="95" spans="1:33" x14ac:dyDescent="0.25">
      <c r="A95" s="167"/>
      <c r="B95" s="168" t="s">
        <v>369</v>
      </c>
      <c r="C95" s="201">
        <v>9866521.8199000005</v>
      </c>
      <c r="D95" s="201">
        <v>786900.00300000003</v>
      </c>
      <c r="E95" s="201">
        <v>1887.5889999999999</v>
      </c>
      <c r="F95" s="118">
        <v>1780</v>
      </c>
      <c r="G95" s="111">
        <f t="shared" si="36"/>
        <v>20</v>
      </c>
      <c r="H95" s="170">
        <v>1880.1959999999999</v>
      </c>
      <c r="I95" s="112">
        <f t="shared" si="33"/>
        <v>8.7962963402777781E-4</v>
      </c>
      <c r="J95" s="112">
        <f t="shared" si="18"/>
        <v>3.5200000000000002E-2</v>
      </c>
      <c r="K95" s="112">
        <f t="shared" si="19"/>
        <v>9.7264640000000011E-4</v>
      </c>
      <c r="L95" s="112">
        <f t="shared" si="28"/>
        <v>0.90436733640074929</v>
      </c>
      <c r="M95" s="112">
        <v>150</v>
      </c>
      <c r="N95" s="112">
        <f t="shared" si="20"/>
        <v>0.5266122187745691</v>
      </c>
      <c r="O95" s="112">
        <f t="shared" si="26"/>
        <v>4.1686048886268402E-2</v>
      </c>
      <c r="P95" s="140">
        <f t="shared" si="31"/>
        <v>1888.1869999999999</v>
      </c>
      <c r="Q95" s="113">
        <f t="shared" si="21"/>
        <v>1888.1869999999999</v>
      </c>
      <c r="R95" s="113">
        <f t="shared" si="22"/>
        <v>1888.1453139511136</v>
      </c>
      <c r="S95" s="114">
        <f t="shared" si="32"/>
        <v>2.0999999999958162E-3</v>
      </c>
      <c r="T95" s="113">
        <f t="shared" si="27"/>
        <v>1879.1959999999999</v>
      </c>
      <c r="U95" s="113">
        <f>1</f>
        <v>1</v>
      </c>
      <c r="V95" s="113">
        <f t="shared" si="29"/>
        <v>8.9493139511137088</v>
      </c>
      <c r="W95" s="112">
        <f t="shared" si="30"/>
        <v>8.9909999999999854</v>
      </c>
      <c r="X95" s="110"/>
      <c r="Y95" s="110"/>
      <c r="Z95" s="115"/>
      <c r="AA95" s="115"/>
      <c r="AB95" s="171"/>
      <c r="AC95" s="116">
        <f t="shared" si="34"/>
        <v>40</v>
      </c>
      <c r="AD95" s="116">
        <f t="shared" si="24"/>
        <v>35.200000000000003</v>
      </c>
      <c r="AE95" s="116">
        <f t="shared" si="37"/>
        <v>2.4</v>
      </c>
      <c r="AF95" s="117" t="str">
        <f t="shared" si="37"/>
        <v>PN 10</v>
      </c>
      <c r="AG95" s="87"/>
    </row>
    <row r="96" spans="1:33" x14ac:dyDescent="0.25">
      <c r="A96" s="167"/>
      <c r="B96" s="176" t="s">
        <v>370</v>
      </c>
      <c r="C96" s="201">
        <v>9866534.0890999995</v>
      </c>
      <c r="D96" s="201">
        <v>786884.20860000001</v>
      </c>
      <c r="E96" s="201">
        <v>1887.6310000000001</v>
      </c>
      <c r="F96" s="118">
        <v>1800</v>
      </c>
      <c r="G96" s="111">
        <f t="shared" si="36"/>
        <v>20</v>
      </c>
      <c r="H96" s="170">
        <v>1880.1590000000001</v>
      </c>
      <c r="I96" s="112">
        <f t="shared" si="33"/>
        <v>8.7962963402777781E-4</v>
      </c>
      <c r="J96" s="112">
        <f t="shared" si="18"/>
        <v>3.5200000000000002E-2</v>
      </c>
      <c r="K96" s="112">
        <f t="shared" si="19"/>
        <v>9.7264640000000011E-4</v>
      </c>
      <c r="L96" s="112">
        <f t="shared" si="28"/>
        <v>0.90436733640074929</v>
      </c>
      <c r="M96" s="112">
        <v>150</v>
      </c>
      <c r="N96" s="112">
        <f t="shared" si="20"/>
        <v>0.5266122187745691</v>
      </c>
      <c r="O96" s="112">
        <f t="shared" si="26"/>
        <v>4.1686048886268402E-2</v>
      </c>
      <c r="P96" s="140">
        <f t="shared" si="31"/>
        <v>1888.1869999999999</v>
      </c>
      <c r="Q96" s="113">
        <f t="shared" si="21"/>
        <v>1888.1869999999999</v>
      </c>
      <c r="R96" s="113">
        <f t="shared" si="22"/>
        <v>1888.1453139511136</v>
      </c>
      <c r="S96" s="114">
        <f t="shared" si="32"/>
        <v>2.1000000000071851E-3</v>
      </c>
      <c r="T96" s="113">
        <f t="shared" si="27"/>
        <v>1879.1590000000001</v>
      </c>
      <c r="U96" s="113">
        <f>1</f>
        <v>1</v>
      </c>
      <c r="V96" s="113">
        <f t="shared" si="29"/>
        <v>8.9863139511135159</v>
      </c>
      <c r="W96" s="112">
        <f t="shared" si="30"/>
        <v>9.0279999999997926</v>
      </c>
      <c r="X96" s="110"/>
      <c r="Y96" s="110"/>
      <c r="Z96" s="115"/>
      <c r="AA96" s="115"/>
      <c r="AB96" s="171"/>
      <c r="AC96" s="116">
        <f t="shared" si="34"/>
        <v>40</v>
      </c>
      <c r="AD96" s="116">
        <f t="shared" si="24"/>
        <v>35.200000000000003</v>
      </c>
      <c r="AE96" s="116">
        <f t="shared" si="37"/>
        <v>2.4</v>
      </c>
      <c r="AF96" s="117" t="str">
        <f t="shared" si="37"/>
        <v>PN 10</v>
      </c>
      <c r="AG96" s="87"/>
    </row>
    <row r="97" spans="1:33" x14ac:dyDescent="0.25">
      <c r="A97" s="167"/>
      <c r="B97" s="168" t="s">
        <v>371</v>
      </c>
      <c r="C97" s="201">
        <v>9866546.3317000009</v>
      </c>
      <c r="D97" s="201">
        <v>786868.39339999994</v>
      </c>
      <c r="E97" s="201">
        <v>1887.672</v>
      </c>
      <c r="F97" s="118">
        <v>1820</v>
      </c>
      <c r="G97" s="111">
        <f t="shared" si="36"/>
        <v>20</v>
      </c>
      <c r="H97" s="170">
        <v>1880.1020000000001</v>
      </c>
      <c r="I97" s="112">
        <f t="shared" si="33"/>
        <v>8.7962963402777781E-4</v>
      </c>
      <c r="J97" s="112">
        <f t="shared" si="18"/>
        <v>3.5200000000000002E-2</v>
      </c>
      <c r="K97" s="112">
        <f t="shared" si="19"/>
        <v>9.7264640000000011E-4</v>
      </c>
      <c r="L97" s="112">
        <f t="shared" si="28"/>
        <v>0.90436733640074929</v>
      </c>
      <c r="M97" s="112">
        <v>150</v>
      </c>
      <c r="N97" s="112">
        <f t="shared" si="20"/>
        <v>0.5266122187745691</v>
      </c>
      <c r="O97" s="112">
        <f t="shared" si="26"/>
        <v>4.1686048886268402E-2</v>
      </c>
      <c r="P97" s="140">
        <f t="shared" si="31"/>
        <v>1888.1869999999999</v>
      </c>
      <c r="Q97" s="113">
        <f t="shared" si="21"/>
        <v>1888.1869999999999</v>
      </c>
      <c r="R97" s="113">
        <f t="shared" si="22"/>
        <v>1888.1453139511136</v>
      </c>
      <c r="S97" s="114">
        <f t="shared" si="32"/>
        <v>2.0499999999969987E-3</v>
      </c>
      <c r="T97" s="113">
        <f t="shared" si="27"/>
        <v>1879.1020000000001</v>
      </c>
      <c r="U97" s="113">
        <f>1</f>
        <v>1</v>
      </c>
      <c r="V97" s="113">
        <f t="shared" si="29"/>
        <v>9.0433139511135323</v>
      </c>
      <c r="W97" s="112">
        <f t="shared" si="30"/>
        <v>9.084999999999809</v>
      </c>
      <c r="X97" s="110"/>
      <c r="Y97" s="110"/>
      <c r="Z97" s="115"/>
      <c r="AA97" s="115"/>
      <c r="AB97" s="171"/>
      <c r="AC97" s="116">
        <f t="shared" si="34"/>
        <v>40</v>
      </c>
      <c r="AD97" s="116">
        <f t="shared" si="24"/>
        <v>35.200000000000003</v>
      </c>
      <c r="AE97" s="116">
        <f t="shared" si="37"/>
        <v>2.4</v>
      </c>
      <c r="AF97" s="117" t="str">
        <f t="shared" si="37"/>
        <v>PN 10</v>
      </c>
      <c r="AG97" s="87"/>
    </row>
    <row r="98" spans="1:33" x14ac:dyDescent="0.25">
      <c r="A98" s="167"/>
      <c r="B98" s="176" t="s">
        <v>372</v>
      </c>
      <c r="C98" s="201">
        <v>9866558.5672999993</v>
      </c>
      <c r="D98" s="201">
        <v>786852.57290000003</v>
      </c>
      <c r="E98" s="201">
        <v>1887.7159999999999</v>
      </c>
      <c r="F98" s="118">
        <v>1840</v>
      </c>
      <c r="G98" s="111">
        <f t="shared" si="36"/>
        <v>20</v>
      </c>
      <c r="H98" s="170">
        <v>1880.067</v>
      </c>
      <c r="I98" s="112">
        <f t="shared" si="33"/>
        <v>8.7962963402777781E-4</v>
      </c>
      <c r="J98" s="112">
        <f t="shared" si="18"/>
        <v>3.5200000000000002E-2</v>
      </c>
      <c r="K98" s="112">
        <f t="shared" si="19"/>
        <v>9.7264640000000011E-4</v>
      </c>
      <c r="L98" s="112">
        <f t="shared" si="28"/>
        <v>0.90436733640074929</v>
      </c>
      <c r="M98" s="112">
        <v>150</v>
      </c>
      <c r="N98" s="112">
        <f t="shared" si="20"/>
        <v>0.5266122187745691</v>
      </c>
      <c r="O98" s="112">
        <f t="shared" si="26"/>
        <v>4.1686048886268402E-2</v>
      </c>
      <c r="P98" s="140">
        <f t="shared" si="31"/>
        <v>1888.1869999999999</v>
      </c>
      <c r="Q98" s="113">
        <f t="shared" si="21"/>
        <v>1888.1869999999999</v>
      </c>
      <c r="R98" s="113">
        <f t="shared" si="22"/>
        <v>1888.1453139511136</v>
      </c>
      <c r="S98" s="114">
        <f t="shared" si="32"/>
        <v>2.1999999999934516E-3</v>
      </c>
      <c r="T98" s="113">
        <f t="shared" si="27"/>
        <v>1879.067</v>
      </c>
      <c r="U98" s="113">
        <f>1</f>
        <v>1</v>
      </c>
      <c r="V98" s="113">
        <f t="shared" si="29"/>
        <v>9.0783139511136142</v>
      </c>
      <c r="W98" s="112">
        <f t="shared" si="30"/>
        <v>9.1199999999998909</v>
      </c>
      <c r="X98" s="110"/>
      <c r="Y98" s="110"/>
      <c r="Z98" s="115"/>
      <c r="AA98" s="115"/>
      <c r="AB98" s="171"/>
      <c r="AC98" s="116">
        <f t="shared" si="34"/>
        <v>40</v>
      </c>
      <c r="AD98" s="116">
        <f t="shared" si="24"/>
        <v>35.200000000000003</v>
      </c>
      <c r="AE98" s="116">
        <f t="shared" si="37"/>
        <v>2.4</v>
      </c>
      <c r="AF98" s="117" t="str">
        <f t="shared" si="37"/>
        <v>PN 10</v>
      </c>
      <c r="AG98" s="87"/>
    </row>
    <row r="99" spans="1:33" x14ac:dyDescent="0.25">
      <c r="A99" s="167"/>
      <c r="B99" s="168" t="s">
        <v>373</v>
      </c>
      <c r="C99" s="201">
        <v>9866570.7852999996</v>
      </c>
      <c r="D99" s="201">
        <v>786836.73869999999</v>
      </c>
      <c r="E99" s="201">
        <v>1887.7629999999999</v>
      </c>
      <c r="F99" s="118">
        <v>1860</v>
      </c>
      <c r="G99" s="111">
        <f t="shared" si="36"/>
        <v>20</v>
      </c>
      <c r="H99" s="170">
        <v>1880.049</v>
      </c>
      <c r="I99" s="112">
        <f t="shared" si="33"/>
        <v>8.7962963402777781E-4</v>
      </c>
      <c r="J99" s="112">
        <f t="shared" si="18"/>
        <v>3.5200000000000002E-2</v>
      </c>
      <c r="K99" s="112">
        <f t="shared" si="19"/>
        <v>9.7264640000000011E-4</v>
      </c>
      <c r="L99" s="112">
        <f t="shared" si="28"/>
        <v>0.90436733640074929</v>
      </c>
      <c r="M99" s="112">
        <v>150</v>
      </c>
      <c r="N99" s="112">
        <f t="shared" si="20"/>
        <v>0.5266122187745691</v>
      </c>
      <c r="O99" s="112">
        <f t="shared" si="26"/>
        <v>4.1686048886268402E-2</v>
      </c>
      <c r="P99" s="140">
        <f t="shared" si="31"/>
        <v>1888.1869999999999</v>
      </c>
      <c r="Q99" s="113">
        <f t="shared" si="21"/>
        <v>1888.1869999999999</v>
      </c>
      <c r="R99" s="113">
        <f t="shared" si="22"/>
        <v>1888.1453139511136</v>
      </c>
      <c r="S99" s="114">
        <f t="shared" si="32"/>
        <v>2.3500000000012734E-3</v>
      </c>
      <c r="T99" s="113">
        <f t="shared" si="27"/>
        <v>1879.049</v>
      </c>
      <c r="U99" s="113">
        <f>1</f>
        <v>1</v>
      </c>
      <c r="V99" s="113">
        <f t="shared" si="29"/>
        <v>9.0963139511136433</v>
      </c>
      <c r="W99" s="112">
        <f t="shared" si="30"/>
        <v>9.13799999999992</v>
      </c>
      <c r="X99" s="110"/>
      <c r="Y99" s="110"/>
      <c r="Z99" s="115"/>
      <c r="AA99" s="115"/>
      <c r="AB99" s="171"/>
      <c r="AC99" s="116">
        <f t="shared" si="34"/>
        <v>40</v>
      </c>
      <c r="AD99" s="116">
        <f t="shared" si="24"/>
        <v>35.200000000000003</v>
      </c>
      <c r="AE99" s="116">
        <f t="shared" si="37"/>
        <v>2.4</v>
      </c>
      <c r="AF99" s="117" t="str">
        <f t="shared" si="37"/>
        <v>PN 10</v>
      </c>
      <c r="AG99" s="87"/>
    </row>
    <row r="100" spans="1:33" x14ac:dyDescent="0.25">
      <c r="A100" s="167"/>
      <c r="B100" s="176" t="s">
        <v>374</v>
      </c>
      <c r="C100" s="201">
        <v>9866583.0719000008</v>
      </c>
      <c r="D100" s="201">
        <v>786820.95810000005</v>
      </c>
      <c r="E100" s="201">
        <v>1887.8109999999999</v>
      </c>
      <c r="F100" s="118">
        <v>1880</v>
      </c>
      <c r="G100" s="111">
        <f t="shared" si="36"/>
        <v>20</v>
      </c>
      <c r="H100" s="170">
        <v>1880.0060000000001</v>
      </c>
      <c r="I100" s="112">
        <f t="shared" si="33"/>
        <v>8.7962963402777781E-4</v>
      </c>
      <c r="J100" s="112">
        <f t="shared" ref="J100:J109" si="38">AD100/1000</f>
        <v>3.5200000000000002E-2</v>
      </c>
      <c r="K100" s="112">
        <f t="shared" ref="K100:K109" si="39">3.14*POWER(J100,2)/4</f>
        <v>9.7264640000000011E-4</v>
      </c>
      <c r="L100" s="112">
        <f t="shared" si="28"/>
        <v>0.90436733640074929</v>
      </c>
      <c r="M100" s="112">
        <v>150</v>
      </c>
      <c r="N100" s="112">
        <f t="shared" ref="N100:N109" si="40">6.843*G100*POWER(L100,1.852)/(POWER(J100,1.167)*POWER(M100,1.852))</f>
        <v>0.5266122187745691</v>
      </c>
      <c r="O100" s="112">
        <f t="shared" si="26"/>
        <v>4.1686048886268402E-2</v>
      </c>
      <c r="P100" s="140">
        <f t="shared" si="31"/>
        <v>1888.1869999999999</v>
      </c>
      <c r="Q100" s="113">
        <f t="shared" ref="Q100:Q109" si="41">P100</f>
        <v>1888.1869999999999</v>
      </c>
      <c r="R100" s="113">
        <f t="shared" ref="R100:R109" si="42">Q100-O100</f>
        <v>1888.1453139511136</v>
      </c>
      <c r="S100" s="114">
        <f t="shared" si="32"/>
        <v>2.4000000000000909E-3</v>
      </c>
      <c r="T100" s="113">
        <f t="shared" si="27"/>
        <v>1879.0060000000001</v>
      </c>
      <c r="U100" s="113">
        <f>1</f>
        <v>1</v>
      </c>
      <c r="V100" s="113">
        <f t="shared" si="29"/>
        <v>9.1393139511135359</v>
      </c>
      <c r="W100" s="112">
        <f t="shared" si="30"/>
        <v>9.1809999999998126</v>
      </c>
      <c r="X100" s="110"/>
      <c r="Y100" s="110"/>
      <c r="Z100" s="115"/>
      <c r="AA100" s="115"/>
      <c r="AB100" s="171"/>
      <c r="AC100" s="116">
        <f t="shared" si="34"/>
        <v>40</v>
      </c>
      <c r="AD100" s="116">
        <f t="shared" ref="AD100:AD109" si="43">AC100-AE100*2</f>
        <v>35.200000000000003</v>
      </c>
      <c r="AE100" s="116">
        <f t="shared" si="37"/>
        <v>2.4</v>
      </c>
      <c r="AF100" s="117" t="str">
        <f t="shared" si="37"/>
        <v>PN 10</v>
      </c>
      <c r="AG100" s="87"/>
    </row>
    <row r="101" spans="1:33" x14ac:dyDescent="0.25">
      <c r="A101" s="167"/>
      <c r="B101" s="168" t="s">
        <v>375</v>
      </c>
      <c r="C101" s="201">
        <v>9866595.4638</v>
      </c>
      <c r="D101" s="201">
        <v>786805.25970000005</v>
      </c>
      <c r="E101" s="201">
        <v>1887.8589999999999</v>
      </c>
      <c r="F101" s="118">
        <v>1900</v>
      </c>
      <c r="G101" s="111">
        <f t="shared" si="36"/>
        <v>20</v>
      </c>
      <c r="H101" s="170">
        <v>1879.96</v>
      </c>
      <c r="I101" s="112">
        <f t="shared" si="33"/>
        <v>8.7962963402777781E-4</v>
      </c>
      <c r="J101" s="112">
        <f t="shared" si="38"/>
        <v>3.5200000000000002E-2</v>
      </c>
      <c r="K101" s="112">
        <f t="shared" si="39"/>
        <v>9.7264640000000011E-4</v>
      </c>
      <c r="L101" s="112">
        <f t="shared" si="28"/>
        <v>0.90436733640074929</v>
      </c>
      <c r="M101" s="112">
        <v>150</v>
      </c>
      <c r="N101" s="112">
        <f t="shared" si="40"/>
        <v>0.5266122187745691</v>
      </c>
      <c r="O101" s="112">
        <f t="shared" si="26"/>
        <v>4.1686048886268402E-2</v>
      </c>
      <c r="P101" s="140">
        <f t="shared" si="31"/>
        <v>1888.1869999999999</v>
      </c>
      <c r="Q101" s="113">
        <f t="shared" si="41"/>
        <v>1888.1869999999999</v>
      </c>
      <c r="R101" s="113">
        <f t="shared" si="42"/>
        <v>1888.1453139511136</v>
      </c>
      <c r="S101" s="114">
        <f t="shared" si="32"/>
        <v>2.4000000000000909E-3</v>
      </c>
      <c r="T101" s="113">
        <f t="shared" si="27"/>
        <v>1878.96</v>
      </c>
      <c r="U101" s="113">
        <f>1</f>
        <v>1</v>
      </c>
      <c r="V101" s="113">
        <f t="shared" si="29"/>
        <v>9.1853139511135851</v>
      </c>
      <c r="W101" s="112">
        <f t="shared" si="30"/>
        <v>9.2269999999998618</v>
      </c>
      <c r="X101" s="110"/>
      <c r="Y101" s="110"/>
      <c r="Z101" s="115"/>
      <c r="AA101" s="115"/>
      <c r="AB101" s="171"/>
      <c r="AC101" s="116">
        <f t="shared" si="34"/>
        <v>40</v>
      </c>
      <c r="AD101" s="116">
        <f t="shared" si="43"/>
        <v>35.200000000000003</v>
      </c>
      <c r="AE101" s="116">
        <f t="shared" si="37"/>
        <v>2.4</v>
      </c>
      <c r="AF101" s="117" t="str">
        <f t="shared" si="37"/>
        <v>PN 10</v>
      </c>
      <c r="AG101" s="87"/>
    </row>
    <row r="102" spans="1:33" x14ac:dyDescent="0.25">
      <c r="A102" s="167"/>
      <c r="B102" s="176" t="s">
        <v>376</v>
      </c>
      <c r="C102" s="201">
        <v>9866607.8610999994</v>
      </c>
      <c r="D102" s="201">
        <v>786789.56550000003</v>
      </c>
      <c r="E102" s="201">
        <v>1887.9069999999999</v>
      </c>
      <c r="F102" s="118">
        <v>1920</v>
      </c>
      <c r="G102" s="111">
        <f t="shared" si="36"/>
        <v>20</v>
      </c>
      <c r="H102" s="170">
        <v>1879.925</v>
      </c>
      <c r="I102" s="112">
        <f t="shared" si="33"/>
        <v>8.7962963402777781E-4</v>
      </c>
      <c r="J102" s="112">
        <f t="shared" si="38"/>
        <v>3.5200000000000002E-2</v>
      </c>
      <c r="K102" s="112">
        <f t="shared" si="39"/>
        <v>9.7264640000000011E-4</v>
      </c>
      <c r="L102" s="112">
        <f t="shared" si="28"/>
        <v>0.90436733640074929</v>
      </c>
      <c r="M102" s="112">
        <v>150</v>
      </c>
      <c r="N102" s="112">
        <f t="shared" si="40"/>
        <v>0.5266122187745691</v>
      </c>
      <c r="O102" s="112">
        <f t="shared" si="26"/>
        <v>4.1686048886268402E-2</v>
      </c>
      <c r="P102" s="140">
        <f t="shared" si="31"/>
        <v>1888.1869999999999</v>
      </c>
      <c r="Q102" s="113">
        <f t="shared" si="41"/>
        <v>1888.1869999999999</v>
      </c>
      <c r="R102" s="113">
        <f t="shared" si="42"/>
        <v>1888.1453139511136</v>
      </c>
      <c r="S102" s="114">
        <f t="shared" si="32"/>
        <v>2.4000000000000909E-3</v>
      </c>
      <c r="T102" s="113">
        <f t="shared" si="27"/>
        <v>1878.925</v>
      </c>
      <c r="U102" s="113">
        <f>1</f>
        <v>1</v>
      </c>
      <c r="V102" s="113">
        <f t="shared" si="29"/>
        <v>9.2203139511136669</v>
      </c>
      <c r="W102" s="112">
        <f t="shared" si="30"/>
        <v>9.2619999999999436</v>
      </c>
      <c r="X102" s="110"/>
      <c r="Y102" s="110"/>
      <c r="Z102" s="115"/>
      <c r="AA102" s="115"/>
      <c r="AB102" s="171"/>
      <c r="AC102" s="116">
        <f t="shared" si="34"/>
        <v>40</v>
      </c>
      <c r="AD102" s="116">
        <f t="shared" si="43"/>
        <v>35.200000000000003</v>
      </c>
      <c r="AE102" s="116">
        <f t="shared" si="37"/>
        <v>2.4</v>
      </c>
      <c r="AF102" s="117" t="str">
        <f t="shared" si="37"/>
        <v>PN 10</v>
      </c>
      <c r="AG102" s="87"/>
    </row>
    <row r="103" spans="1:33" x14ac:dyDescent="0.25">
      <c r="A103" s="167"/>
      <c r="B103" s="168" t="s">
        <v>377</v>
      </c>
      <c r="C103" s="201">
        <v>9866620.2937000003</v>
      </c>
      <c r="D103" s="201">
        <v>786773.89930000005</v>
      </c>
      <c r="E103" s="201">
        <v>1887.9590000000001</v>
      </c>
      <c r="F103" s="118">
        <v>1940</v>
      </c>
      <c r="G103" s="111">
        <f t="shared" si="36"/>
        <v>20</v>
      </c>
      <c r="H103" s="170">
        <v>1879.8889999999999</v>
      </c>
      <c r="I103" s="112">
        <f t="shared" si="33"/>
        <v>8.7962963402777781E-4</v>
      </c>
      <c r="J103" s="112">
        <f t="shared" si="38"/>
        <v>3.5200000000000002E-2</v>
      </c>
      <c r="K103" s="112">
        <f t="shared" si="39"/>
        <v>9.7264640000000011E-4</v>
      </c>
      <c r="L103" s="112">
        <f t="shared" si="28"/>
        <v>0.90436733640074929</v>
      </c>
      <c r="M103" s="112">
        <v>150</v>
      </c>
      <c r="N103" s="112">
        <f t="shared" si="40"/>
        <v>0.5266122187745691</v>
      </c>
      <c r="O103" s="112">
        <f t="shared" si="26"/>
        <v>4.1686048886268402E-2</v>
      </c>
      <c r="P103" s="140">
        <f t="shared" si="31"/>
        <v>1888.1869999999999</v>
      </c>
      <c r="Q103" s="113">
        <f t="shared" si="41"/>
        <v>1888.1869999999999</v>
      </c>
      <c r="R103" s="113">
        <f t="shared" si="42"/>
        <v>1888.1453139511136</v>
      </c>
      <c r="S103" s="114">
        <f t="shared" si="32"/>
        <v>2.6000000000067302E-3</v>
      </c>
      <c r="T103" s="113">
        <f t="shared" si="27"/>
        <v>1878.8889999999999</v>
      </c>
      <c r="U103" s="113">
        <f>1</f>
        <v>1</v>
      </c>
      <c r="V103" s="113">
        <f t="shared" si="29"/>
        <v>9.2563139511137251</v>
      </c>
      <c r="W103" s="112">
        <f t="shared" si="30"/>
        <v>9.2980000000000018</v>
      </c>
      <c r="X103" s="110"/>
      <c r="Y103" s="110"/>
      <c r="Z103" s="115"/>
      <c r="AA103" s="115"/>
      <c r="AB103" s="171"/>
      <c r="AC103" s="116">
        <f t="shared" si="34"/>
        <v>40</v>
      </c>
      <c r="AD103" s="116">
        <f t="shared" si="43"/>
        <v>35.200000000000003</v>
      </c>
      <c r="AE103" s="116">
        <f t="shared" si="37"/>
        <v>2.4</v>
      </c>
      <c r="AF103" s="117" t="str">
        <f t="shared" si="37"/>
        <v>PN 10</v>
      </c>
      <c r="AG103" s="87"/>
    </row>
    <row r="104" spans="1:33" x14ac:dyDescent="0.25">
      <c r="A104" s="167"/>
      <c r="B104" s="176" t="s">
        <v>378</v>
      </c>
      <c r="C104" s="201">
        <v>9866632.7262999993</v>
      </c>
      <c r="D104" s="201">
        <v>786758.23309999995</v>
      </c>
      <c r="E104" s="201">
        <v>1888.011</v>
      </c>
      <c r="F104" s="118">
        <v>1960</v>
      </c>
      <c r="G104" s="111">
        <f t="shared" si="36"/>
        <v>20</v>
      </c>
      <c r="H104" s="170">
        <v>1879.9</v>
      </c>
      <c r="I104" s="112">
        <f t="shared" si="33"/>
        <v>8.7962963402777781E-4</v>
      </c>
      <c r="J104" s="112">
        <f t="shared" si="38"/>
        <v>3.5200000000000002E-2</v>
      </c>
      <c r="K104" s="112">
        <f t="shared" si="39"/>
        <v>9.7264640000000011E-4</v>
      </c>
      <c r="L104" s="112">
        <f t="shared" si="28"/>
        <v>0.90436733640074929</v>
      </c>
      <c r="M104" s="112">
        <v>150</v>
      </c>
      <c r="N104" s="112">
        <f t="shared" si="40"/>
        <v>0.5266122187745691</v>
      </c>
      <c r="O104" s="112">
        <f t="shared" si="26"/>
        <v>4.1686048886268402E-2</v>
      </c>
      <c r="P104" s="140">
        <f t="shared" si="31"/>
        <v>1888.1869999999999</v>
      </c>
      <c r="Q104" s="113">
        <f t="shared" si="41"/>
        <v>1888.1869999999999</v>
      </c>
      <c r="R104" s="113">
        <f t="shared" si="42"/>
        <v>1888.1453139511136</v>
      </c>
      <c r="S104" s="114">
        <f t="shared" si="32"/>
        <v>2.5999999999953617E-3</v>
      </c>
      <c r="T104" s="113">
        <f t="shared" si="27"/>
        <v>1878.9</v>
      </c>
      <c r="U104" s="113">
        <f>1</f>
        <v>1</v>
      </c>
      <c r="V104" s="113">
        <f t="shared" si="29"/>
        <v>9.2453139511135305</v>
      </c>
      <c r="W104" s="112">
        <f t="shared" si="30"/>
        <v>9.2869999999998072</v>
      </c>
      <c r="X104" s="110"/>
      <c r="Y104" s="110"/>
      <c r="Z104" s="115"/>
      <c r="AA104" s="115"/>
      <c r="AB104" s="171"/>
      <c r="AC104" s="116">
        <f t="shared" si="34"/>
        <v>40</v>
      </c>
      <c r="AD104" s="116">
        <f t="shared" si="43"/>
        <v>35.200000000000003</v>
      </c>
      <c r="AE104" s="116">
        <f t="shared" si="37"/>
        <v>2.4</v>
      </c>
      <c r="AF104" s="117" t="str">
        <f t="shared" si="37"/>
        <v>PN 10</v>
      </c>
      <c r="AG104" s="87"/>
    </row>
    <row r="105" spans="1:33" x14ac:dyDescent="0.25">
      <c r="A105" s="167"/>
      <c r="B105" s="168" t="s">
        <v>379</v>
      </c>
      <c r="C105" s="201">
        <v>9866645.1569999997</v>
      </c>
      <c r="D105" s="201">
        <v>786742.56530000002</v>
      </c>
      <c r="E105" s="201">
        <v>1888.0509999999999</v>
      </c>
      <c r="F105" s="118">
        <v>1980</v>
      </c>
      <c r="G105" s="111">
        <f t="shared" si="36"/>
        <v>20</v>
      </c>
      <c r="H105" s="170">
        <v>1879.902</v>
      </c>
      <c r="I105" s="112">
        <f t="shared" si="33"/>
        <v>8.7962963402777781E-4</v>
      </c>
      <c r="J105" s="112">
        <f t="shared" si="38"/>
        <v>3.5200000000000002E-2</v>
      </c>
      <c r="K105" s="112">
        <f t="shared" si="39"/>
        <v>9.7264640000000011E-4</v>
      </c>
      <c r="L105" s="112">
        <f t="shared" si="28"/>
        <v>0.90436733640074929</v>
      </c>
      <c r="M105" s="112">
        <v>150</v>
      </c>
      <c r="N105" s="112">
        <f t="shared" si="40"/>
        <v>0.5266122187745691</v>
      </c>
      <c r="O105" s="112">
        <f t="shared" si="26"/>
        <v>4.1686048886268402E-2</v>
      </c>
      <c r="P105" s="140">
        <f t="shared" si="31"/>
        <v>1888.1869999999999</v>
      </c>
      <c r="Q105" s="113">
        <f t="shared" si="41"/>
        <v>1888.1869999999999</v>
      </c>
      <c r="R105" s="113">
        <f t="shared" si="42"/>
        <v>1888.1453139511136</v>
      </c>
      <c r="S105" s="114">
        <f t="shared" si="32"/>
        <v>1.9999999999981812E-3</v>
      </c>
      <c r="T105" s="113">
        <f t="shared" si="27"/>
        <v>1878.902</v>
      </c>
      <c r="U105" s="113">
        <f>1</f>
        <v>1</v>
      </c>
      <c r="V105" s="113">
        <f t="shared" si="29"/>
        <v>9.2433139511135778</v>
      </c>
      <c r="W105" s="112">
        <f t="shared" si="30"/>
        <v>9.2849999999998545</v>
      </c>
      <c r="X105" s="110"/>
      <c r="Y105" s="110"/>
      <c r="Z105" s="115"/>
      <c r="AA105" s="115"/>
      <c r="AB105" s="171"/>
      <c r="AC105" s="116">
        <f t="shared" si="34"/>
        <v>40</v>
      </c>
      <c r="AD105" s="116">
        <f t="shared" si="43"/>
        <v>35.200000000000003</v>
      </c>
      <c r="AE105" s="116">
        <f t="shared" ref="AE105:AF109" si="44">AE104</f>
        <v>2.4</v>
      </c>
      <c r="AF105" s="117" t="str">
        <f t="shared" ref="AF105" si="45">AF104</f>
        <v>PN 10</v>
      </c>
      <c r="AG105" s="87"/>
    </row>
    <row r="106" spans="1:33" s="158" customFormat="1" x14ac:dyDescent="0.25">
      <c r="A106" s="172"/>
      <c r="B106" s="176" t="s">
        <v>380</v>
      </c>
      <c r="C106" s="202">
        <v>9866657.5873000007</v>
      </c>
      <c r="D106" s="202">
        <v>786726.89729999995</v>
      </c>
      <c r="E106" s="202">
        <v>1888.0889999999999</v>
      </c>
      <c r="F106" s="118">
        <v>2000</v>
      </c>
      <c r="G106" s="155">
        <f t="shared" si="36"/>
        <v>20</v>
      </c>
      <c r="H106" s="174">
        <v>1879.692</v>
      </c>
      <c r="I106" s="147">
        <f t="shared" si="33"/>
        <v>8.7962963402777781E-4</v>
      </c>
      <c r="J106" s="147">
        <f t="shared" si="38"/>
        <v>3.5200000000000002E-2</v>
      </c>
      <c r="K106" s="147">
        <f t="shared" si="39"/>
        <v>9.7264640000000011E-4</v>
      </c>
      <c r="L106" s="147">
        <f t="shared" si="28"/>
        <v>0.90436733640074929</v>
      </c>
      <c r="M106" s="147">
        <v>150</v>
      </c>
      <c r="N106" s="147">
        <f t="shared" si="40"/>
        <v>0.5266122187745691</v>
      </c>
      <c r="O106" s="147">
        <f t="shared" si="26"/>
        <v>4.1686048886268402E-2</v>
      </c>
      <c r="P106" s="166">
        <f t="shared" si="31"/>
        <v>1888.1869999999999</v>
      </c>
      <c r="Q106" s="148">
        <f t="shared" si="41"/>
        <v>1888.1869999999999</v>
      </c>
      <c r="R106" s="148">
        <f t="shared" si="42"/>
        <v>1888.1453139511136</v>
      </c>
      <c r="S106" s="149">
        <f t="shared" si="32"/>
        <v>1.9000000000005458E-3</v>
      </c>
      <c r="T106" s="148">
        <f t="shared" si="27"/>
        <v>1878.692</v>
      </c>
      <c r="U106" s="148">
        <f>1</f>
        <v>1</v>
      </c>
      <c r="V106" s="148">
        <f t="shared" si="29"/>
        <v>9.4533139511136142</v>
      </c>
      <c r="W106" s="147">
        <f t="shared" si="30"/>
        <v>9.4949999999998909</v>
      </c>
      <c r="X106" s="150"/>
      <c r="Y106" s="150"/>
      <c r="Z106" s="151"/>
      <c r="AA106" s="151"/>
      <c r="AB106" s="175"/>
      <c r="AC106" s="116">
        <f t="shared" si="34"/>
        <v>40</v>
      </c>
      <c r="AD106" s="153">
        <f t="shared" si="43"/>
        <v>35.200000000000003</v>
      </c>
      <c r="AE106" s="153">
        <f t="shared" si="44"/>
        <v>2.4</v>
      </c>
      <c r="AF106" s="117" t="str">
        <f t="shared" ref="AF106" si="46">AF105</f>
        <v>PN 10</v>
      </c>
      <c r="AG106" s="157"/>
    </row>
    <row r="107" spans="1:33" x14ac:dyDescent="0.25">
      <c r="A107" s="167"/>
      <c r="B107" s="168" t="s">
        <v>381</v>
      </c>
      <c r="C107" s="201">
        <v>9866669.9996000007</v>
      </c>
      <c r="D107" s="201">
        <v>786711.21499999997</v>
      </c>
      <c r="E107" s="201">
        <v>1888.125</v>
      </c>
      <c r="F107" s="118">
        <v>2020</v>
      </c>
      <c r="G107" s="111">
        <f t="shared" si="36"/>
        <v>20</v>
      </c>
      <c r="H107" s="170">
        <v>1879.482</v>
      </c>
      <c r="I107" s="112">
        <f t="shared" si="33"/>
        <v>8.7962963402777781E-4</v>
      </c>
      <c r="J107" s="112">
        <f t="shared" si="38"/>
        <v>3.5200000000000002E-2</v>
      </c>
      <c r="K107" s="112">
        <f t="shared" si="39"/>
        <v>9.7264640000000011E-4</v>
      </c>
      <c r="L107" s="112">
        <f t="shared" si="28"/>
        <v>0.90436733640074929</v>
      </c>
      <c r="M107" s="112">
        <v>150</v>
      </c>
      <c r="N107" s="112">
        <f t="shared" si="40"/>
        <v>0.5266122187745691</v>
      </c>
      <c r="O107" s="112">
        <f t="shared" si="26"/>
        <v>4.1686048886268402E-2</v>
      </c>
      <c r="P107" s="140">
        <f t="shared" si="31"/>
        <v>1888.1869999999999</v>
      </c>
      <c r="Q107" s="113">
        <f t="shared" si="41"/>
        <v>1888.1869999999999</v>
      </c>
      <c r="R107" s="113">
        <f t="shared" si="42"/>
        <v>1888.1453139511136</v>
      </c>
      <c r="S107" s="114">
        <f t="shared" si="32"/>
        <v>1.8000000000029104E-3</v>
      </c>
      <c r="T107" s="113">
        <f t="shared" si="27"/>
        <v>1878.482</v>
      </c>
      <c r="U107" s="113">
        <f>1</f>
        <v>1</v>
      </c>
      <c r="V107" s="113">
        <f t="shared" si="29"/>
        <v>9.6633139511136505</v>
      </c>
      <c r="W107" s="112">
        <f t="shared" si="30"/>
        <v>9.7049999999999272</v>
      </c>
      <c r="X107" s="110"/>
      <c r="Y107" s="110"/>
      <c r="Z107" s="115"/>
      <c r="AA107" s="115"/>
      <c r="AB107" s="171"/>
      <c r="AC107" s="116">
        <f t="shared" si="34"/>
        <v>40</v>
      </c>
      <c r="AD107" s="116">
        <f t="shared" si="43"/>
        <v>35.200000000000003</v>
      </c>
      <c r="AE107" s="116">
        <f t="shared" si="44"/>
        <v>2.4</v>
      </c>
      <c r="AF107" s="117" t="str">
        <f t="shared" ref="AF107" si="47">AF106</f>
        <v>PN 10</v>
      </c>
      <c r="AG107" s="87"/>
    </row>
    <row r="108" spans="1:33" x14ac:dyDescent="0.25">
      <c r="A108" s="167"/>
      <c r="B108" s="176" t="s">
        <v>382</v>
      </c>
      <c r="C108" s="201">
        <v>9866682.3762999997</v>
      </c>
      <c r="D108" s="201">
        <v>786695.50459999999</v>
      </c>
      <c r="E108" s="201">
        <v>1888.1559999999999</v>
      </c>
      <c r="F108" s="118">
        <v>2040</v>
      </c>
      <c r="G108" s="111">
        <f t="shared" si="36"/>
        <v>20</v>
      </c>
      <c r="H108" s="170">
        <v>1879.3219999999999</v>
      </c>
      <c r="I108" s="112">
        <f t="shared" si="33"/>
        <v>8.7962963402777781E-4</v>
      </c>
      <c r="J108" s="112">
        <f t="shared" si="38"/>
        <v>3.5200000000000002E-2</v>
      </c>
      <c r="K108" s="112">
        <f t="shared" si="39"/>
        <v>9.7264640000000011E-4</v>
      </c>
      <c r="L108" s="112">
        <f t="shared" si="28"/>
        <v>0.90436733640074929</v>
      </c>
      <c r="M108" s="112">
        <v>150</v>
      </c>
      <c r="N108" s="112">
        <f t="shared" si="40"/>
        <v>0.5266122187745691</v>
      </c>
      <c r="O108" s="112">
        <f t="shared" si="26"/>
        <v>4.1686048886268402E-2</v>
      </c>
      <c r="P108" s="140">
        <f t="shared" si="31"/>
        <v>1888.1869999999999</v>
      </c>
      <c r="Q108" s="113">
        <f t="shared" si="41"/>
        <v>1888.1869999999999</v>
      </c>
      <c r="R108" s="113">
        <f t="shared" si="42"/>
        <v>1888.1453139511136</v>
      </c>
      <c r="S108" s="114">
        <f t="shared" si="32"/>
        <v>1.5499999999974534E-3</v>
      </c>
      <c r="T108" s="113">
        <f t="shared" si="27"/>
        <v>1878.3219999999999</v>
      </c>
      <c r="U108" s="113">
        <f>1</f>
        <v>1</v>
      </c>
      <c r="V108" s="113">
        <f t="shared" si="29"/>
        <v>9.8233139511137324</v>
      </c>
      <c r="W108" s="112">
        <f t="shared" si="30"/>
        <v>9.8650000000000091</v>
      </c>
      <c r="X108" s="110"/>
      <c r="Y108" s="110"/>
      <c r="Z108" s="115"/>
      <c r="AA108" s="115"/>
      <c r="AB108" s="171"/>
      <c r="AC108" s="116">
        <f t="shared" si="34"/>
        <v>40</v>
      </c>
      <c r="AD108" s="116">
        <f t="shared" si="43"/>
        <v>35.200000000000003</v>
      </c>
      <c r="AE108" s="116">
        <f t="shared" si="44"/>
        <v>2.4</v>
      </c>
      <c r="AF108" s="117" t="str">
        <f t="shared" ref="AF108:AF143" si="48">AF107</f>
        <v>PN 10</v>
      </c>
      <c r="AG108" s="87"/>
    </row>
    <row r="109" spans="1:33" x14ac:dyDescent="0.25">
      <c r="A109" s="167"/>
      <c r="B109" s="168" t="s">
        <v>383</v>
      </c>
      <c r="C109" s="201">
        <v>9866694.7390000001</v>
      </c>
      <c r="D109" s="201">
        <v>786679.78339999996</v>
      </c>
      <c r="E109" s="201">
        <v>1888.1869999999999</v>
      </c>
      <c r="F109" s="118">
        <v>2060</v>
      </c>
      <c r="G109" s="111">
        <f t="shared" si="36"/>
        <v>20</v>
      </c>
      <c r="H109" s="170">
        <v>1879.2339999999999</v>
      </c>
      <c r="I109" s="112">
        <f t="shared" si="33"/>
        <v>8.7962963402777781E-4</v>
      </c>
      <c r="J109" s="112">
        <f t="shared" si="38"/>
        <v>3.5200000000000002E-2</v>
      </c>
      <c r="K109" s="112">
        <f t="shared" si="39"/>
        <v>9.7264640000000011E-4</v>
      </c>
      <c r="L109" s="112">
        <f t="shared" si="28"/>
        <v>0.90436733640074929</v>
      </c>
      <c r="M109" s="112">
        <v>150</v>
      </c>
      <c r="N109" s="112">
        <f t="shared" si="40"/>
        <v>0.5266122187745691</v>
      </c>
      <c r="O109" s="112">
        <f t="shared" si="26"/>
        <v>4.1686048886268402E-2</v>
      </c>
      <c r="P109" s="140">
        <f t="shared" si="31"/>
        <v>1888.1869999999999</v>
      </c>
      <c r="Q109" s="113">
        <f t="shared" si="41"/>
        <v>1888.1869999999999</v>
      </c>
      <c r="R109" s="113">
        <f t="shared" si="42"/>
        <v>1888.1453139511136</v>
      </c>
      <c r="S109" s="114">
        <f t="shared" si="32"/>
        <v>1.5499999999974534E-3</v>
      </c>
      <c r="T109" s="113">
        <f t="shared" si="27"/>
        <v>1878.2339999999999</v>
      </c>
      <c r="U109" s="113">
        <f>1</f>
        <v>1</v>
      </c>
      <c r="V109" s="113">
        <f t="shared" si="29"/>
        <v>9.9113139511136978</v>
      </c>
      <c r="W109" s="112">
        <f t="shared" si="30"/>
        <v>9.9529999999999745</v>
      </c>
      <c r="X109" s="110"/>
      <c r="Y109" s="110"/>
      <c r="Z109" s="115"/>
      <c r="AA109" s="115"/>
      <c r="AB109" s="171"/>
      <c r="AC109" s="116">
        <f t="shared" si="34"/>
        <v>40</v>
      </c>
      <c r="AD109" s="116">
        <f t="shared" si="43"/>
        <v>35.200000000000003</v>
      </c>
      <c r="AE109" s="116">
        <f t="shared" si="44"/>
        <v>2.4</v>
      </c>
      <c r="AF109" s="117" t="str">
        <f t="shared" si="44"/>
        <v>PN 10</v>
      </c>
      <c r="AG109" s="87"/>
    </row>
    <row r="110" spans="1:33" x14ac:dyDescent="0.25">
      <c r="A110" s="110"/>
      <c r="B110" s="201" t="s">
        <v>384</v>
      </c>
      <c r="C110" s="201">
        <v>9866706.7679999992</v>
      </c>
      <c r="D110" s="201">
        <v>786663.80519999994</v>
      </c>
      <c r="E110" s="201">
        <v>1888.211</v>
      </c>
      <c r="F110" s="118">
        <v>2080</v>
      </c>
      <c r="G110" s="111">
        <f t="shared" ref="G110:G144" si="49">F110-F109</f>
        <v>20</v>
      </c>
      <c r="H110" s="170">
        <v>1879.146</v>
      </c>
      <c r="I110" s="112">
        <f t="shared" ref="I110:I144" si="50">I109-X109</f>
        <v>8.7962963402777781E-4</v>
      </c>
      <c r="J110" s="112">
        <f t="shared" ref="J110:J144" si="51">AD110/1000</f>
        <v>3.5200000000000002E-2</v>
      </c>
      <c r="K110" s="112">
        <f t="shared" ref="K110:K144" si="52">3.14*POWER(J110,2)/4</f>
        <v>9.7264640000000011E-4</v>
      </c>
      <c r="L110" s="112">
        <f t="shared" ref="L110:L144" si="53">I110/K110</f>
        <v>0.90436733640074929</v>
      </c>
      <c r="M110" s="112">
        <v>150</v>
      </c>
      <c r="N110" s="112">
        <f t="shared" ref="N110:N144" si="54">6.843*G110*POWER(L110,1.852)/(POWER(J110,1.167)*POWER(M110,1.852))</f>
        <v>0.5266122187745691</v>
      </c>
      <c r="O110" s="112">
        <f t="shared" ref="O110:O144" si="55">POWER(L110,2)/(2*9.81)</f>
        <v>4.1686048886268402E-2</v>
      </c>
      <c r="P110" s="140">
        <f t="shared" si="31"/>
        <v>1888.1869999999999</v>
      </c>
      <c r="Q110" s="113">
        <f t="shared" ref="Q110:Q144" si="56">P110</f>
        <v>1888.1869999999999</v>
      </c>
      <c r="R110" s="113">
        <f t="shared" ref="R110:R144" si="57">Q110-O110</f>
        <v>1888.1453139511136</v>
      </c>
      <c r="S110" s="114">
        <f t="shared" ref="S110:S144" si="58">(E110-E109)/G110</f>
        <v>1.2000000000057299E-3</v>
      </c>
      <c r="T110" s="113">
        <f t="shared" ref="T110:T144" si="59">H110-U110</f>
        <v>1878.146</v>
      </c>
      <c r="U110" s="113">
        <f>1</f>
        <v>1</v>
      </c>
      <c r="V110" s="113">
        <f t="shared" ref="V110:V144" si="60">R110-T110</f>
        <v>9.9993139511136633</v>
      </c>
      <c r="W110" s="112">
        <f t="shared" ref="W110:W144" si="61">$P$35-T110</f>
        <v>10.04099999999994</v>
      </c>
      <c r="X110" s="110"/>
      <c r="Y110" s="110"/>
      <c r="Z110" s="115"/>
      <c r="AA110" s="115"/>
      <c r="AB110" s="3"/>
      <c r="AC110" s="116">
        <f t="shared" si="34"/>
        <v>40</v>
      </c>
      <c r="AD110" s="116">
        <f t="shared" ref="AD110:AD144" si="62">AC110-AE110*2</f>
        <v>35.200000000000003</v>
      </c>
      <c r="AE110" s="116">
        <f t="shared" ref="AE110" si="63">AE109</f>
        <v>2.4</v>
      </c>
      <c r="AF110" s="117" t="str">
        <f t="shared" si="48"/>
        <v>PN 10</v>
      </c>
      <c r="AG110" s="87"/>
    </row>
    <row r="111" spans="1:33" x14ac:dyDescent="0.25">
      <c r="A111" s="110"/>
      <c r="B111" s="201" t="s">
        <v>385</v>
      </c>
      <c r="C111" s="201">
        <v>9866718.9436000008</v>
      </c>
      <c r="D111" s="201">
        <v>786647.94799999997</v>
      </c>
      <c r="E111" s="201">
        <v>1888.222</v>
      </c>
      <c r="F111" s="118">
        <v>2100</v>
      </c>
      <c r="G111" s="111">
        <f t="shared" si="49"/>
        <v>20</v>
      </c>
      <c r="H111" s="170">
        <v>1879.058</v>
      </c>
      <c r="I111" s="112">
        <f t="shared" si="50"/>
        <v>8.7962963402777781E-4</v>
      </c>
      <c r="J111" s="112">
        <f t="shared" si="51"/>
        <v>3.5200000000000002E-2</v>
      </c>
      <c r="K111" s="112">
        <f t="shared" si="52"/>
        <v>9.7264640000000011E-4</v>
      </c>
      <c r="L111" s="112">
        <f t="shared" si="53"/>
        <v>0.90436733640074929</v>
      </c>
      <c r="M111" s="112">
        <v>150</v>
      </c>
      <c r="N111" s="112">
        <f t="shared" si="54"/>
        <v>0.5266122187745691</v>
      </c>
      <c r="O111" s="112">
        <f t="shared" si="55"/>
        <v>4.1686048886268402E-2</v>
      </c>
      <c r="P111" s="140">
        <f t="shared" si="31"/>
        <v>1888.1869999999999</v>
      </c>
      <c r="Q111" s="113">
        <f t="shared" si="56"/>
        <v>1888.1869999999999</v>
      </c>
      <c r="R111" s="113">
        <f t="shared" si="57"/>
        <v>1888.1453139511136</v>
      </c>
      <c r="S111" s="114">
        <f t="shared" si="58"/>
        <v>5.4999999999836289E-4</v>
      </c>
      <c r="T111" s="113">
        <f t="shared" si="59"/>
        <v>1878.058</v>
      </c>
      <c r="U111" s="113">
        <f>1</f>
        <v>1</v>
      </c>
      <c r="V111" s="113">
        <f t="shared" si="60"/>
        <v>10.087313951113629</v>
      </c>
      <c r="W111" s="112">
        <f t="shared" si="61"/>
        <v>10.128999999999905</v>
      </c>
      <c r="X111" s="110"/>
      <c r="Y111" s="110"/>
      <c r="Z111" s="115"/>
      <c r="AA111" s="115"/>
      <c r="AB111" s="3"/>
      <c r="AC111" s="116">
        <f t="shared" si="34"/>
        <v>40</v>
      </c>
      <c r="AD111" s="116">
        <f t="shared" si="62"/>
        <v>35.200000000000003</v>
      </c>
      <c r="AE111" s="116">
        <f t="shared" ref="AE111:AF111" si="64">AE110</f>
        <v>2.4</v>
      </c>
      <c r="AF111" s="117" t="str">
        <f t="shared" si="64"/>
        <v>PN 10</v>
      </c>
      <c r="AG111" s="87"/>
    </row>
    <row r="112" spans="1:33" x14ac:dyDescent="0.25">
      <c r="A112" s="110"/>
      <c r="B112" s="201" t="s">
        <v>386</v>
      </c>
      <c r="C112" s="201">
        <v>9866732.4822000004</v>
      </c>
      <c r="D112" s="201">
        <v>786633.22710000002</v>
      </c>
      <c r="E112" s="201">
        <v>1888.1379999999999</v>
      </c>
      <c r="F112" s="118">
        <v>2120</v>
      </c>
      <c r="G112" s="111">
        <f t="shared" si="49"/>
        <v>20</v>
      </c>
      <c r="H112" s="170">
        <v>1878.97</v>
      </c>
      <c r="I112" s="112">
        <f t="shared" si="50"/>
        <v>8.7962963402777781E-4</v>
      </c>
      <c r="J112" s="112">
        <f t="shared" si="51"/>
        <v>3.5200000000000002E-2</v>
      </c>
      <c r="K112" s="112">
        <f t="shared" si="52"/>
        <v>9.7264640000000011E-4</v>
      </c>
      <c r="L112" s="112">
        <f t="shared" si="53"/>
        <v>0.90436733640074929</v>
      </c>
      <c r="M112" s="112">
        <v>150</v>
      </c>
      <c r="N112" s="112">
        <f t="shared" si="54"/>
        <v>0.5266122187745691</v>
      </c>
      <c r="O112" s="112">
        <f t="shared" si="55"/>
        <v>4.1686048886268402E-2</v>
      </c>
      <c r="P112" s="140">
        <f t="shared" si="31"/>
        <v>1888.1869999999999</v>
      </c>
      <c r="Q112" s="113">
        <f t="shared" si="56"/>
        <v>1888.1869999999999</v>
      </c>
      <c r="R112" s="113">
        <f t="shared" si="57"/>
        <v>1888.1453139511136</v>
      </c>
      <c r="S112" s="114">
        <f t="shared" si="58"/>
        <v>-4.2000000000030017E-3</v>
      </c>
      <c r="T112" s="113">
        <f t="shared" si="59"/>
        <v>1877.97</v>
      </c>
      <c r="U112" s="113">
        <f>1</f>
        <v>1</v>
      </c>
      <c r="V112" s="113">
        <f t="shared" si="60"/>
        <v>10.175313951113594</v>
      </c>
      <c r="W112" s="112">
        <f t="shared" si="61"/>
        <v>10.216999999999871</v>
      </c>
      <c r="X112" s="110"/>
      <c r="Y112" s="110"/>
      <c r="Z112" s="115"/>
      <c r="AA112" s="115"/>
      <c r="AB112" s="3"/>
      <c r="AC112" s="116">
        <f t="shared" si="34"/>
        <v>40</v>
      </c>
      <c r="AD112" s="116">
        <f t="shared" si="62"/>
        <v>35.200000000000003</v>
      </c>
      <c r="AE112" s="116">
        <f t="shared" ref="AE112" si="65">AE111</f>
        <v>2.4</v>
      </c>
      <c r="AF112" s="117" t="str">
        <f t="shared" si="48"/>
        <v>PN 10</v>
      </c>
      <c r="AG112" s="87"/>
    </row>
    <row r="113" spans="1:33" x14ac:dyDescent="0.25">
      <c r="A113" s="110"/>
      <c r="B113" s="201" t="s">
        <v>387</v>
      </c>
      <c r="C113" s="201">
        <v>9866750.2544</v>
      </c>
      <c r="D113" s="201">
        <v>786633.5956</v>
      </c>
      <c r="E113" s="201">
        <v>1888.0440000000001</v>
      </c>
      <c r="F113" s="118">
        <v>2140</v>
      </c>
      <c r="G113" s="111">
        <f t="shared" si="49"/>
        <v>20</v>
      </c>
      <c r="H113" s="170">
        <v>1878.8820000000001</v>
      </c>
      <c r="I113" s="112">
        <f t="shared" si="50"/>
        <v>8.7962963402777781E-4</v>
      </c>
      <c r="J113" s="112">
        <f t="shared" si="51"/>
        <v>3.5200000000000002E-2</v>
      </c>
      <c r="K113" s="112">
        <f t="shared" si="52"/>
        <v>9.7264640000000011E-4</v>
      </c>
      <c r="L113" s="112">
        <f t="shared" si="53"/>
        <v>0.90436733640074929</v>
      </c>
      <c r="M113" s="112">
        <v>150</v>
      </c>
      <c r="N113" s="112">
        <f t="shared" si="54"/>
        <v>0.5266122187745691</v>
      </c>
      <c r="O113" s="112">
        <f t="shared" si="55"/>
        <v>4.1686048886268402E-2</v>
      </c>
      <c r="P113" s="140">
        <f t="shared" si="31"/>
        <v>1888.1869999999999</v>
      </c>
      <c r="Q113" s="113">
        <f t="shared" si="56"/>
        <v>1888.1869999999999</v>
      </c>
      <c r="R113" s="113">
        <f t="shared" si="57"/>
        <v>1888.1453139511136</v>
      </c>
      <c r="S113" s="114">
        <f t="shared" si="58"/>
        <v>-4.6999999999911782E-3</v>
      </c>
      <c r="T113" s="113">
        <f t="shared" si="59"/>
        <v>1877.8820000000001</v>
      </c>
      <c r="U113" s="113">
        <f>1</f>
        <v>1</v>
      </c>
      <c r="V113" s="113">
        <f t="shared" si="60"/>
        <v>10.26331395111356</v>
      </c>
      <c r="W113" s="112">
        <f t="shared" si="61"/>
        <v>10.304999999999836</v>
      </c>
      <c r="X113" s="110"/>
      <c r="Y113" s="110"/>
      <c r="Z113" s="115"/>
      <c r="AA113" s="115"/>
      <c r="AB113" s="3"/>
      <c r="AC113" s="116">
        <f t="shared" si="34"/>
        <v>40</v>
      </c>
      <c r="AD113" s="116">
        <f t="shared" si="62"/>
        <v>35.200000000000003</v>
      </c>
      <c r="AE113" s="116">
        <f t="shared" ref="AE113:AF113" si="66">AE112</f>
        <v>2.4</v>
      </c>
      <c r="AF113" s="117" t="str">
        <f t="shared" si="66"/>
        <v>PN 10</v>
      </c>
      <c r="AG113" s="87"/>
    </row>
    <row r="114" spans="1:33" x14ac:dyDescent="0.25">
      <c r="A114" s="110"/>
      <c r="B114" s="201" t="s">
        <v>388</v>
      </c>
      <c r="C114" s="201">
        <v>9866767.4951000009</v>
      </c>
      <c r="D114" s="201">
        <v>786643.7317</v>
      </c>
      <c r="E114" s="201">
        <v>1887.9159999999999</v>
      </c>
      <c r="F114" s="118">
        <v>2160</v>
      </c>
      <c r="G114" s="111">
        <f t="shared" si="49"/>
        <v>20</v>
      </c>
      <c r="H114" s="170">
        <v>1878.7940000000001</v>
      </c>
      <c r="I114" s="112">
        <f t="shared" si="50"/>
        <v>8.7962963402777781E-4</v>
      </c>
      <c r="J114" s="112">
        <f t="shared" si="51"/>
        <v>3.5200000000000002E-2</v>
      </c>
      <c r="K114" s="112">
        <f t="shared" si="52"/>
        <v>9.7264640000000011E-4</v>
      </c>
      <c r="L114" s="112">
        <f t="shared" si="53"/>
        <v>0.90436733640074929</v>
      </c>
      <c r="M114" s="112">
        <v>150</v>
      </c>
      <c r="N114" s="112">
        <f t="shared" si="54"/>
        <v>0.5266122187745691</v>
      </c>
      <c r="O114" s="112">
        <f t="shared" si="55"/>
        <v>4.1686048886268402E-2</v>
      </c>
      <c r="P114" s="140">
        <f t="shared" si="31"/>
        <v>1888.1869999999999</v>
      </c>
      <c r="Q114" s="113">
        <f t="shared" si="56"/>
        <v>1888.1869999999999</v>
      </c>
      <c r="R114" s="113">
        <f t="shared" si="57"/>
        <v>1888.1453139511136</v>
      </c>
      <c r="S114" s="114">
        <f t="shared" si="58"/>
        <v>-6.4000000000078213E-3</v>
      </c>
      <c r="T114" s="113">
        <f t="shared" si="59"/>
        <v>1877.7940000000001</v>
      </c>
      <c r="U114" s="113">
        <f>1</f>
        <v>1</v>
      </c>
      <c r="V114" s="113">
        <f t="shared" si="60"/>
        <v>10.351313951113525</v>
      </c>
      <c r="W114" s="112">
        <f t="shared" si="61"/>
        <v>10.392999999999802</v>
      </c>
      <c r="X114" s="110"/>
      <c r="Y114" s="110"/>
      <c r="Z114" s="115"/>
      <c r="AA114" s="115"/>
      <c r="AB114" s="3"/>
      <c r="AC114" s="116">
        <f t="shared" si="34"/>
        <v>40</v>
      </c>
      <c r="AD114" s="116">
        <f t="shared" si="62"/>
        <v>35.200000000000003</v>
      </c>
      <c r="AE114" s="116">
        <f t="shared" ref="AE114" si="67">AE113</f>
        <v>2.4</v>
      </c>
      <c r="AF114" s="117" t="str">
        <f t="shared" si="48"/>
        <v>PN 10</v>
      </c>
      <c r="AG114" s="87"/>
    </row>
    <row r="115" spans="1:33" x14ac:dyDescent="0.25">
      <c r="A115" s="110"/>
      <c r="B115" s="201" t="s">
        <v>389</v>
      </c>
      <c r="C115" s="201">
        <v>9866784.7818</v>
      </c>
      <c r="D115" s="201">
        <v>786653.78969999996</v>
      </c>
      <c r="E115" s="201">
        <v>1887.7739999999999</v>
      </c>
      <c r="F115" s="118">
        <v>2180</v>
      </c>
      <c r="G115" s="111">
        <f t="shared" si="49"/>
        <v>20</v>
      </c>
      <c r="H115" s="170">
        <v>1878.7059999999999</v>
      </c>
      <c r="I115" s="112">
        <f t="shared" si="50"/>
        <v>8.7962963402777781E-4</v>
      </c>
      <c r="J115" s="112">
        <f t="shared" si="51"/>
        <v>3.5200000000000002E-2</v>
      </c>
      <c r="K115" s="112">
        <f t="shared" si="52"/>
        <v>9.7264640000000011E-4</v>
      </c>
      <c r="L115" s="112">
        <f t="shared" si="53"/>
        <v>0.90436733640074929</v>
      </c>
      <c r="M115" s="112">
        <v>150</v>
      </c>
      <c r="N115" s="112">
        <f t="shared" si="54"/>
        <v>0.5266122187745691</v>
      </c>
      <c r="O115" s="112">
        <f t="shared" si="55"/>
        <v>4.1686048886268402E-2</v>
      </c>
      <c r="P115" s="140">
        <f t="shared" si="31"/>
        <v>1888.1869999999999</v>
      </c>
      <c r="Q115" s="113">
        <f t="shared" si="56"/>
        <v>1888.1869999999999</v>
      </c>
      <c r="R115" s="113">
        <f t="shared" si="57"/>
        <v>1888.1453139511136</v>
      </c>
      <c r="S115" s="114">
        <f t="shared" si="58"/>
        <v>-7.1000000000026372E-3</v>
      </c>
      <c r="T115" s="113">
        <f t="shared" si="59"/>
        <v>1877.7059999999999</v>
      </c>
      <c r="U115" s="113">
        <f>1</f>
        <v>1</v>
      </c>
      <c r="V115" s="113">
        <f t="shared" si="60"/>
        <v>10.439313951113718</v>
      </c>
      <c r="W115" s="112">
        <f t="shared" si="61"/>
        <v>10.480999999999995</v>
      </c>
      <c r="X115" s="110"/>
      <c r="Y115" s="110"/>
      <c r="Z115" s="115"/>
      <c r="AA115" s="115"/>
      <c r="AB115" s="3"/>
      <c r="AC115" s="116">
        <f t="shared" si="34"/>
        <v>40</v>
      </c>
      <c r="AD115" s="116">
        <f t="shared" si="62"/>
        <v>35.200000000000003</v>
      </c>
      <c r="AE115" s="116">
        <f t="shared" ref="AE115:AF115" si="68">AE114</f>
        <v>2.4</v>
      </c>
      <c r="AF115" s="117" t="str">
        <f t="shared" si="68"/>
        <v>PN 10</v>
      </c>
      <c r="AG115" s="87"/>
    </row>
    <row r="116" spans="1:33" x14ac:dyDescent="0.25">
      <c r="A116" s="110"/>
      <c r="B116" s="201" t="s">
        <v>390</v>
      </c>
      <c r="C116" s="201">
        <v>9866800.1111999992</v>
      </c>
      <c r="D116" s="201">
        <v>786666.6274</v>
      </c>
      <c r="E116" s="201">
        <v>1887.578</v>
      </c>
      <c r="F116" s="118">
        <v>2200</v>
      </c>
      <c r="G116" s="111">
        <f t="shared" si="49"/>
        <v>20</v>
      </c>
      <c r="H116" s="170">
        <v>1878.6179999999999</v>
      </c>
      <c r="I116" s="112">
        <f t="shared" si="50"/>
        <v>8.7962963402777781E-4</v>
      </c>
      <c r="J116" s="112">
        <f t="shared" si="51"/>
        <v>3.5200000000000002E-2</v>
      </c>
      <c r="K116" s="112">
        <f t="shared" si="52"/>
        <v>9.7264640000000011E-4</v>
      </c>
      <c r="L116" s="112">
        <f t="shared" si="53"/>
        <v>0.90436733640074929</v>
      </c>
      <c r="M116" s="112">
        <v>150</v>
      </c>
      <c r="N116" s="112">
        <f t="shared" si="54"/>
        <v>0.5266122187745691</v>
      </c>
      <c r="O116" s="112">
        <f t="shared" si="55"/>
        <v>4.1686048886268402E-2</v>
      </c>
      <c r="P116" s="140">
        <f t="shared" si="31"/>
        <v>1888.1869999999999</v>
      </c>
      <c r="Q116" s="113">
        <f t="shared" si="56"/>
        <v>1888.1869999999999</v>
      </c>
      <c r="R116" s="113">
        <f t="shared" si="57"/>
        <v>1888.1453139511136</v>
      </c>
      <c r="S116" s="114">
        <f t="shared" si="58"/>
        <v>-9.7999999999956351E-3</v>
      </c>
      <c r="T116" s="113">
        <f t="shared" si="59"/>
        <v>1877.6179999999999</v>
      </c>
      <c r="U116" s="113">
        <f>1</f>
        <v>1</v>
      </c>
      <c r="V116" s="113">
        <f t="shared" si="60"/>
        <v>10.527313951113683</v>
      </c>
      <c r="W116" s="112">
        <f t="shared" si="61"/>
        <v>10.56899999999996</v>
      </c>
      <c r="X116" s="110"/>
      <c r="Y116" s="110"/>
      <c r="Z116" s="115"/>
      <c r="AA116" s="115"/>
      <c r="AB116" s="3"/>
      <c r="AC116" s="116">
        <f t="shared" si="34"/>
        <v>40</v>
      </c>
      <c r="AD116" s="116">
        <f t="shared" si="62"/>
        <v>35.200000000000003</v>
      </c>
      <c r="AE116" s="116">
        <f t="shared" ref="AE116" si="69">AE115</f>
        <v>2.4</v>
      </c>
      <c r="AF116" s="117" t="str">
        <f t="shared" si="48"/>
        <v>PN 10</v>
      </c>
      <c r="AG116" s="87"/>
    </row>
    <row r="117" spans="1:33" x14ac:dyDescent="0.25">
      <c r="A117" s="110"/>
      <c r="B117" s="201" t="s">
        <v>391</v>
      </c>
      <c r="C117" s="201">
        <v>9866815.4096000008</v>
      </c>
      <c r="D117" s="201">
        <v>786679.50840000005</v>
      </c>
      <c r="E117" s="201">
        <v>1887.383</v>
      </c>
      <c r="F117" s="118">
        <v>2220</v>
      </c>
      <c r="G117" s="111">
        <f t="shared" si="49"/>
        <v>20</v>
      </c>
      <c r="H117" s="170">
        <v>1878.53</v>
      </c>
      <c r="I117" s="112">
        <f t="shared" si="50"/>
        <v>8.7962963402777781E-4</v>
      </c>
      <c r="J117" s="112">
        <f t="shared" si="51"/>
        <v>3.5200000000000002E-2</v>
      </c>
      <c r="K117" s="112">
        <f t="shared" si="52"/>
        <v>9.7264640000000011E-4</v>
      </c>
      <c r="L117" s="112">
        <f t="shared" si="53"/>
        <v>0.90436733640074929</v>
      </c>
      <c r="M117" s="112">
        <v>150</v>
      </c>
      <c r="N117" s="112">
        <f t="shared" si="54"/>
        <v>0.5266122187745691</v>
      </c>
      <c r="O117" s="112">
        <f t="shared" si="55"/>
        <v>4.1686048886268402E-2</v>
      </c>
      <c r="P117" s="140">
        <f t="shared" si="31"/>
        <v>1888.1869999999999</v>
      </c>
      <c r="Q117" s="113">
        <f t="shared" si="56"/>
        <v>1888.1869999999999</v>
      </c>
      <c r="R117" s="113">
        <f t="shared" si="57"/>
        <v>1888.1453139511136</v>
      </c>
      <c r="S117" s="114">
        <f t="shared" si="58"/>
        <v>-9.7499999999968168E-3</v>
      </c>
      <c r="T117" s="113">
        <f t="shared" si="59"/>
        <v>1877.53</v>
      </c>
      <c r="U117" s="113">
        <f>1</f>
        <v>1</v>
      </c>
      <c r="V117" s="113">
        <f t="shared" si="60"/>
        <v>10.615313951113649</v>
      </c>
      <c r="W117" s="112">
        <f t="shared" si="61"/>
        <v>10.656999999999925</v>
      </c>
      <c r="X117" s="110"/>
      <c r="Y117" s="110"/>
      <c r="Z117" s="115"/>
      <c r="AA117" s="115"/>
      <c r="AB117" s="3"/>
      <c r="AC117" s="116">
        <f t="shared" si="34"/>
        <v>40</v>
      </c>
      <c r="AD117" s="116">
        <f t="shared" si="62"/>
        <v>35.200000000000003</v>
      </c>
      <c r="AE117" s="116">
        <f t="shared" ref="AE117:AF117" si="70">AE116</f>
        <v>2.4</v>
      </c>
      <c r="AF117" s="117" t="str">
        <f t="shared" si="70"/>
        <v>PN 10</v>
      </c>
      <c r="AG117" s="87"/>
    </row>
    <row r="118" spans="1:33" x14ac:dyDescent="0.25">
      <c r="A118" s="110"/>
      <c r="B118" s="201" t="s">
        <v>392</v>
      </c>
      <c r="C118" s="201">
        <v>9866831.0631000008</v>
      </c>
      <c r="D118" s="201">
        <v>786691.9571</v>
      </c>
      <c r="E118" s="201">
        <v>1887.2180000000001</v>
      </c>
      <c r="F118" s="118">
        <v>2240</v>
      </c>
      <c r="G118" s="111">
        <f t="shared" si="49"/>
        <v>20</v>
      </c>
      <c r="H118" s="170">
        <v>1878.442</v>
      </c>
      <c r="I118" s="112">
        <f t="shared" si="50"/>
        <v>8.7962963402777781E-4</v>
      </c>
      <c r="J118" s="112">
        <f t="shared" si="51"/>
        <v>3.5200000000000002E-2</v>
      </c>
      <c r="K118" s="112">
        <f t="shared" si="52"/>
        <v>9.7264640000000011E-4</v>
      </c>
      <c r="L118" s="112">
        <f t="shared" si="53"/>
        <v>0.90436733640074929</v>
      </c>
      <c r="M118" s="112">
        <v>150</v>
      </c>
      <c r="N118" s="112">
        <f t="shared" si="54"/>
        <v>0.5266122187745691</v>
      </c>
      <c r="O118" s="112">
        <f t="shared" si="55"/>
        <v>4.1686048886268402E-2</v>
      </c>
      <c r="P118" s="140">
        <f t="shared" si="31"/>
        <v>1888.1869999999999</v>
      </c>
      <c r="Q118" s="113">
        <f t="shared" si="56"/>
        <v>1888.1869999999999</v>
      </c>
      <c r="R118" s="113">
        <f t="shared" si="57"/>
        <v>1888.1453139511136</v>
      </c>
      <c r="S118" s="114">
        <f t="shared" si="58"/>
        <v>-8.2499999999981807E-3</v>
      </c>
      <c r="T118" s="113">
        <f t="shared" si="59"/>
        <v>1877.442</v>
      </c>
      <c r="U118" s="113">
        <f>1</f>
        <v>1</v>
      </c>
      <c r="V118" s="113">
        <f t="shared" si="60"/>
        <v>10.703313951113614</v>
      </c>
      <c r="W118" s="112">
        <f t="shared" si="61"/>
        <v>10.744999999999891</v>
      </c>
      <c r="X118" s="110"/>
      <c r="Y118" s="110"/>
      <c r="Z118" s="115"/>
      <c r="AA118" s="115"/>
      <c r="AB118" s="3"/>
      <c r="AC118" s="116">
        <f t="shared" si="34"/>
        <v>40</v>
      </c>
      <c r="AD118" s="116">
        <f t="shared" si="62"/>
        <v>35.200000000000003</v>
      </c>
      <c r="AE118" s="116">
        <f t="shared" ref="AE118" si="71">AE117</f>
        <v>2.4</v>
      </c>
      <c r="AF118" s="117" t="str">
        <f t="shared" si="48"/>
        <v>PN 10</v>
      </c>
      <c r="AG118" s="87"/>
    </row>
    <row r="119" spans="1:33" x14ac:dyDescent="0.25">
      <c r="A119" s="110"/>
      <c r="B119" s="201" t="s">
        <v>393</v>
      </c>
      <c r="C119" s="201">
        <v>9866846.6736999992</v>
      </c>
      <c r="D119" s="201">
        <v>786704.4584</v>
      </c>
      <c r="E119" s="201">
        <v>1887.0530000000001</v>
      </c>
      <c r="F119" s="118">
        <v>2260</v>
      </c>
      <c r="G119" s="111">
        <f t="shared" si="49"/>
        <v>20</v>
      </c>
      <c r="H119" s="170">
        <v>1878.354</v>
      </c>
      <c r="I119" s="112">
        <f t="shared" si="50"/>
        <v>8.7962963402777781E-4</v>
      </c>
      <c r="J119" s="112">
        <f t="shared" si="51"/>
        <v>3.5200000000000002E-2</v>
      </c>
      <c r="K119" s="112">
        <f t="shared" si="52"/>
        <v>9.7264640000000011E-4</v>
      </c>
      <c r="L119" s="112">
        <f t="shared" si="53"/>
        <v>0.90436733640074929</v>
      </c>
      <c r="M119" s="112">
        <v>150</v>
      </c>
      <c r="N119" s="112">
        <f t="shared" si="54"/>
        <v>0.5266122187745691</v>
      </c>
      <c r="O119" s="112">
        <f t="shared" si="55"/>
        <v>4.1686048886268402E-2</v>
      </c>
      <c r="P119" s="140">
        <f t="shared" si="31"/>
        <v>1888.1869999999999</v>
      </c>
      <c r="Q119" s="113">
        <f t="shared" si="56"/>
        <v>1888.1869999999999</v>
      </c>
      <c r="R119" s="113">
        <f t="shared" si="57"/>
        <v>1888.1453139511136</v>
      </c>
      <c r="S119" s="114">
        <f t="shared" si="58"/>
        <v>-8.2499999999981807E-3</v>
      </c>
      <c r="T119" s="113">
        <f t="shared" si="59"/>
        <v>1877.354</v>
      </c>
      <c r="U119" s="113">
        <f>1</f>
        <v>1</v>
      </c>
      <c r="V119" s="113">
        <f t="shared" si="60"/>
        <v>10.79131395111358</v>
      </c>
      <c r="W119" s="112">
        <f t="shared" si="61"/>
        <v>10.832999999999856</v>
      </c>
      <c r="X119" s="110"/>
      <c r="Y119" s="110"/>
      <c r="Z119" s="115"/>
      <c r="AA119" s="115"/>
      <c r="AB119" s="3"/>
      <c r="AC119" s="116">
        <f t="shared" si="34"/>
        <v>40</v>
      </c>
      <c r="AD119" s="116">
        <f t="shared" si="62"/>
        <v>35.200000000000003</v>
      </c>
      <c r="AE119" s="116">
        <f t="shared" ref="AE119:AF119" si="72">AE118</f>
        <v>2.4</v>
      </c>
      <c r="AF119" s="117" t="str">
        <f t="shared" si="72"/>
        <v>PN 10</v>
      </c>
      <c r="AG119" s="87"/>
    </row>
    <row r="120" spans="1:33" x14ac:dyDescent="0.25">
      <c r="A120" s="110"/>
      <c r="B120" s="201" t="s">
        <v>394</v>
      </c>
      <c r="C120" s="201">
        <v>9866862.0462999996</v>
      </c>
      <c r="D120" s="201">
        <v>786717.25230000005</v>
      </c>
      <c r="E120" s="201">
        <v>1886.8820000000001</v>
      </c>
      <c r="F120" s="118">
        <v>2280</v>
      </c>
      <c r="G120" s="111">
        <f t="shared" si="49"/>
        <v>20</v>
      </c>
      <c r="H120" s="170">
        <v>1878.2660000000001</v>
      </c>
      <c r="I120" s="112">
        <f t="shared" si="50"/>
        <v>8.7962963402777781E-4</v>
      </c>
      <c r="J120" s="112">
        <f t="shared" si="51"/>
        <v>3.5200000000000002E-2</v>
      </c>
      <c r="K120" s="112">
        <f t="shared" si="52"/>
        <v>9.7264640000000011E-4</v>
      </c>
      <c r="L120" s="112">
        <f t="shared" si="53"/>
        <v>0.90436733640074929</v>
      </c>
      <c r="M120" s="112">
        <v>150</v>
      </c>
      <c r="N120" s="112">
        <f t="shared" si="54"/>
        <v>0.5266122187745691</v>
      </c>
      <c r="O120" s="112">
        <f t="shared" si="55"/>
        <v>4.1686048886268402E-2</v>
      </c>
      <c r="P120" s="140">
        <f t="shared" si="31"/>
        <v>1888.1869999999999</v>
      </c>
      <c r="Q120" s="113">
        <f t="shared" si="56"/>
        <v>1888.1869999999999</v>
      </c>
      <c r="R120" s="113">
        <f t="shared" si="57"/>
        <v>1888.1453139511136</v>
      </c>
      <c r="S120" s="114">
        <f t="shared" si="58"/>
        <v>-8.5500000000024549E-3</v>
      </c>
      <c r="T120" s="113">
        <f t="shared" si="59"/>
        <v>1877.2660000000001</v>
      </c>
      <c r="U120" s="113">
        <f>1</f>
        <v>1</v>
      </c>
      <c r="V120" s="113">
        <f t="shared" si="60"/>
        <v>10.879313951113545</v>
      </c>
      <c r="W120" s="112">
        <f t="shared" si="61"/>
        <v>10.920999999999822</v>
      </c>
      <c r="X120" s="110"/>
      <c r="Y120" s="110"/>
      <c r="Z120" s="115"/>
      <c r="AA120" s="115"/>
      <c r="AB120" s="3"/>
      <c r="AC120" s="116">
        <f t="shared" si="34"/>
        <v>40</v>
      </c>
      <c r="AD120" s="116">
        <f t="shared" si="62"/>
        <v>35.200000000000003</v>
      </c>
      <c r="AE120" s="116">
        <f t="shared" ref="AE120" si="73">AE119</f>
        <v>2.4</v>
      </c>
      <c r="AF120" s="117" t="str">
        <f t="shared" si="48"/>
        <v>PN 10</v>
      </c>
      <c r="AG120" s="87"/>
    </row>
    <row r="121" spans="1:33" x14ac:dyDescent="0.25">
      <c r="A121" s="110"/>
      <c r="B121" s="201" t="s">
        <v>395</v>
      </c>
      <c r="C121" s="201">
        <v>9866877.5851000007</v>
      </c>
      <c r="D121" s="201">
        <v>786729.83019999997</v>
      </c>
      <c r="E121" s="201">
        <v>1886.721</v>
      </c>
      <c r="F121" s="118">
        <v>2300</v>
      </c>
      <c r="G121" s="111">
        <f t="shared" si="49"/>
        <v>20</v>
      </c>
      <c r="H121" s="170">
        <v>1878.1780000000001</v>
      </c>
      <c r="I121" s="112">
        <f t="shared" si="50"/>
        <v>8.7962963402777781E-4</v>
      </c>
      <c r="J121" s="112">
        <f t="shared" si="51"/>
        <v>3.5200000000000002E-2</v>
      </c>
      <c r="K121" s="112">
        <f t="shared" si="52"/>
        <v>9.7264640000000011E-4</v>
      </c>
      <c r="L121" s="112">
        <f t="shared" si="53"/>
        <v>0.90436733640074929</v>
      </c>
      <c r="M121" s="112">
        <v>150</v>
      </c>
      <c r="N121" s="112">
        <f t="shared" si="54"/>
        <v>0.5266122187745691</v>
      </c>
      <c r="O121" s="112">
        <f t="shared" si="55"/>
        <v>4.1686048886268402E-2</v>
      </c>
      <c r="P121" s="140">
        <f t="shared" si="31"/>
        <v>1888.1869999999999</v>
      </c>
      <c r="Q121" s="113">
        <f t="shared" si="56"/>
        <v>1888.1869999999999</v>
      </c>
      <c r="R121" s="113">
        <f t="shared" si="57"/>
        <v>1888.1453139511136</v>
      </c>
      <c r="S121" s="114">
        <f t="shared" si="58"/>
        <v>-8.0500000000029107E-3</v>
      </c>
      <c r="T121" s="113">
        <f t="shared" si="59"/>
        <v>1877.1780000000001</v>
      </c>
      <c r="U121" s="113">
        <f>1</f>
        <v>1</v>
      </c>
      <c r="V121" s="113">
        <f t="shared" si="60"/>
        <v>10.96731395111351</v>
      </c>
      <c r="W121" s="112">
        <f t="shared" si="61"/>
        <v>11.008999999999787</v>
      </c>
      <c r="X121" s="110"/>
      <c r="Y121" s="110"/>
      <c r="Z121" s="115"/>
      <c r="AA121" s="115"/>
      <c r="AB121" s="3"/>
      <c r="AC121" s="116">
        <f t="shared" si="34"/>
        <v>40</v>
      </c>
      <c r="AD121" s="116">
        <f t="shared" si="62"/>
        <v>35.200000000000003</v>
      </c>
      <c r="AE121" s="116">
        <f t="shared" ref="AE121:AF121" si="74">AE120</f>
        <v>2.4</v>
      </c>
      <c r="AF121" s="117" t="str">
        <f t="shared" si="74"/>
        <v>PN 10</v>
      </c>
      <c r="AG121" s="87"/>
    </row>
    <row r="122" spans="1:33" x14ac:dyDescent="0.25">
      <c r="A122" s="110"/>
      <c r="B122" s="201" t="s">
        <v>396</v>
      </c>
      <c r="C122" s="201">
        <v>9866893.9381000008</v>
      </c>
      <c r="D122" s="201">
        <v>786741.34450000001</v>
      </c>
      <c r="E122" s="201">
        <v>1886.605</v>
      </c>
      <c r="F122" s="118">
        <v>2320</v>
      </c>
      <c r="G122" s="111">
        <f t="shared" si="49"/>
        <v>20</v>
      </c>
      <c r="H122" s="170">
        <v>1878.09</v>
      </c>
      <c r="I122" s="112">
        <f t="shared" si="50"/>
        <v>8.7962963402777781E-4</v>
      </c>
      <c r="J122" s="112">
        <f t="shared" si="51"/>
        <v>3.5200000000000002E-2</v>
      </c>
      <c r="K122" s="112">
        <f t="shared" si="52"/>
        <v>9.7264640000000011E-4</v>
      </c>
      <c r="L122" s="112">
        <f t="shared" si="53"/>
        <v>0.90436733640074929</v>
      </c>
      <c r="M122" s="112">
        <v>150</v>
      </c>
      <c r="N122" s="112">
        <f t="shared" si="54"/>
        <v>0.5266122187745691</v>
      </c>
      <c r="O122" s="112">
        <f t="shared" si="55"/>
        <v>4.1686048886268402E-2</v>
      </c>
      <c r="P122" s="140">
        <f t="shared" si="31"/>
        <v>1888.1869999999999</v>
      </c>
      <c r="Q122" s="113">
        <f t="shared" si="56"/>
        <v>1888.1869999999999</v>
      </c>
      <c r="R122" s="113">
        <f t="shared" si="57"/>
        <v>1888.1453139511136</v>
      </c>
      <c r="S122" s="114">
        <f t="shared" si="58"/>
        <v>-5.7999999999992728E-3</v>
      </c>
      <c r="T122" s="113">
        <f t="shared" si="59"/>
        <v>1877.09</v>
      </c>
      <c r="U122" s="113">
        <f>1</f>
        <v>1</v>
      </c>
      <c r="V122" s="113">
        <f t="shared" si="60"/>
        <v>11.055313951113703</v>
      </c>
      <c r="W122" s="112">
        <f t="shared" si="61"/>
        <v>11.09699999999998</v>
      </c>
      <c r="X122" s="110"/>
      <c r="Y122" s="110"/>
      <c r="Z122" s="115"/>
      <c r="AA122" s="115"/>
      <c r="AB122" s="3"/>
      <c r="AC122" s="116">
        <f t="shared" si="34"/>
        <v>40</v>
      </c>
      <c r="AD122" s="116">
        <f t="shared" si="62"/>
        <v>35.200000000000003</v>
      </c>
      <c r="AE122" s="116">
        <f t="shared" ref="AE122" si="75">AE121</f>
        <v>2.4</v>
      </c>
      <c r="AF122" s="117" t="str">
        <f t="shared" si="48"/>
        <v>PN 10</v>
      </c>
      <c r="AG122" s="87"/>
    </row>
    <row r="123" spans="1:33" x14ac:dyDescent="0.25">
      <c r="A123" s="110"/>
      <c r="B123" s="201" t="s">
        <v>397</v>
      </c>
      <c r="C123" s="201">
        <v>9866910.3713000007</v>
      </c>
      <c r="D123" s="201">
        <v>786752.73939999996</v>
      </c>
      <c r="E123" s="201">
        <v>1886.482</v>
      </c>
      <c r="F123" s="118">
        <v>2340</v>
      </c>
      <c r="G123" s="111">
        <f t="shared" si="49"/>
        <v>20</v>
      </c>
      <c r="H123" s="170">
        <v>1878.002</v>
      </c>
      <c r="I123" s="112">
        <f t="shared" si="50"/>
        <v>8.7962963402777781E-4</v>
      </c>
      <c r="J123" s="112">
        <f t="shared" si="51"/>
        <v>3.5200000000000002E-2</v>
      </c>
      <c r="K123" s="112">
        <f t="shared" si="52"/>
        <v>9.7264640000000011E-4</v>
      </c>
      <c r="L123" s="112">
        <f t="shared" si="53"/>
        <v>0.90436733640074929</v>
      </c>
      <c r="M123" s="112">
        <v>150</v>
      </c>
      <c r="N123" s="112">
        <f t="shared" si="54"/>
        <v>0.5266122187745691</v>
      </c>
      <c r="O123" s="112">
        <f t="shared" si="55"/>
        <v>4.1686048886268402E-2</v>
      </c>
      <c r="P123" s="140">
        <f t="shared" si="31"/>
        <v>1888.1869999999999</v>
      </c>
      <c r="Q123" s="113">
        <f t="shared" si="56"/>
        <v>1888.1869999999999</v>
      </c>
      <c r="R123" s="113">
        <f t="shared" si="57"/>
        <v>1888.1453139511136</v>
      </c>
      <c r="S123" s="114">
        <f t="shared" si="58"/>
        <v>-6.1500000000023645E-3</v>
      </c>
      <c r="T123" s="113">
        <f t="shared" si="59"/>
        <v>1877.002</v>
      </c>
      <c r="U123" s="113">
        <f>1</f>
        <v>1</v>
      </c>
      <c r="V123" s="113">
        <f t="shared" si="60"/>
        <v>11.143313951113669</v>
      </c>
      <c r="W123" s="112">
        <f t="shared" si="61"/>
        <v>11.184999999999945</v>
      </c>
      <c r="X123" s="110"/>
      <c r="Y123" s="110"/>
      <c r="Z123" s="115"/>
      <c r="AA123" s="115"/>
      <c r="AB123" s="3"/>
      <c r="AC123" s="116">
        <f t="shared" si="34"/>
        <v>40</v>
      </c>
      <c r="AD123" s="116">
        <f t="shared" si="62"/>
        <v>35.200000000000003</v>
      </c>
      <c r="AE123" s="116">
        <f t="shared" ref="AE123:AF123" si="76">AE122</f>
        <v>2.4</v>
      </c>
      <c r="AF123" s="117" t="str">
        <f t="shared" si="76"/>
        <v>PN 10</v>
      </c>
      <c r="AG123" s="87"/>
    </row>
    <row r="124" spans="1:33" x14ac:dyDescent="0.25">
      <c r="A124" s="110"/>
      <c r="B124" s="201" t="s">
        <v>398</v>
      </c>
      <c r="C124" s="201">
        <v>9866927.2380999997</v>
      </c>
      <c r="D124" s="201">
        <v>786763.48699999996</v>
      </c>
      <c r="E124" s="201">
        <v>1886.318</v>
      </c>
      <c r="F124" s="118">
        <v>2360</v>
      </c>
      <c r="G124" s="111">
        <f t="shared" si="49"/>
        <v>20</v>
      </c>
      <c r="H124" s="170">
        <v>1877.914</v>
      </c>
      <c r="I124" s="112">
        <f t="shared" si="50"/>
        <v>8.7962963402777781E-4</v>
      </c>
      <c r="J124" s="112">
        <f t="shared" si="51"/>
        <v>3.5200000000000002E-2</v>
      </c>
      <c r="K124" s="112">
        <f t="shared" si="52"/>
        <v>9.7264640000000011E-4</v>
      </c>
      <c r="L124" s="112">
        <f t="shared" si="53"/>
        <v>0.90436733640074929</v>
      </c>
      <c r="M124" s="112">
        <v>150</v>
      </c>
      <c r="N124" s="112">
        <f t="shared" si="54"/>
        <v>0.5266122187745691</v>
      </c>
      <c r="O124" s="112">
        <f t="shared" si="55"/>
        <v>4.1686048886268402E-2</v>
      </c>
      <c r="P124" s="140">
        <f t="shared" si="31"/>
        <v>1888.1869999999999</v>
      </c>
      <c r="Q124" s="113">
        <f t="shared" si="56"/>
        <v>1888.1869999999999</v>
      </c>
      <c r="R124" s="113">
        <f t="shared" si="57"/>
        <v>1888.1453139511136</v>
      </c>
      <c r="S124" s="114">
        <f t="shared" si="58"/>
        <v>-8.199999999999364E-3</v>
      </c>
      <c r="T124" s="113">
        <f t="shared" si="59"/>
        <v>1876.914</v>
      </c>
      <c r="U124" s="113">
        <f>1</f>
        <v>1</v>
      </c>
      <c r="V124" s="113">
        <f t="shared" si="60"/>
        <v>11.231313951113634</v>
      </c>
      <c r="W124" s="112">
        <f t="shared" si="61"/>
        <v>11.272999999999911</v>
      </c>
      <c r="X124" s="110"/>
      <c r="Y124" s="110"/>
      <c r="Z124" s="115"/>
      <c r="AA124" s="115"/>
      <c r="AB124" s="3"/>
      <c r="AC124" s="116">
        <f t="shared" si="34"/>
        <v>40</v>
      </c>
      <c r="AD124" s="116">
        <f t="shared" si="62"/>
        <v>35.200000000000003</v>
      </c>
      <c r="AE124" s="116">
        <f t="shared" ref="AE124" si="77">AE123</f>
        <v>2.4</v>
      </c>
      <c r="AF124" s="117" t="str">
        <f t="shared" si="48"/>
        <v>PN 10</v>
      </c>
      <c r="AG124" s="87"/>
    </row>
    <row r="125" spans="1:33" x14ac:dyDescent="0.25">
      <c r="A125" s="110"/>
      <c r="B125" s="201" t="s">
        <v>399</v>
      </c>
      <c r="C125" s="201">
        <v>9866944.1287999991</v>
      </c>
      <c r="D125" s="201">
        <v>786774.19669999997</v>
      </c>
      <c r="E125" s="201">
        <v>1886.15</v>
      </c>
      <c r="F125" s="118">
        <v>2380</v>
      </c>
      <c r="G125" s="111">
        <f t="shared" si="49"/>
        <v>20</v>
      </c>
      <c r="H125" s="170">
        <v>1877.826</v>
      </c>
      <c r="I125" s="112">
        <f t="shared" si="50"/>
        <v>8.7962963402777781E-4</v>
      </c>
      <c r="J125" s="112">
        <f t="shared" si="51"/>
        <v>3.5200000000000002E-2</v>
      </c>
      <c r="K125" s="112">
        <f t="shared" si="52"/>
        <v>9.7264640000000011E-4</v>
      </c>
      <c r="L125" s="112">
        <f t="shared" si="53"/>
        <v>0.90436733640074929</v>
      </c>
      <c r="M125" s="112">
        <v>150</v>
      </c>
      <c r="N125" s="112">
        <f t="shared" si="54"/>
        <v>0.5266122187745691</v>
      </c>
      <c r="O125" s="112">
        <f t="shared" si="55"/>
        <v>4.1686048886268402E-2</v>
      </c>
      <c r="P125" s="140">
        <f t="shared" si="31"/>
        <v>1888.1869999999999</v>
      </c>
      <c r="Q125" s="113">
        <f t="shared" si="56"/>
        <v>1888.1869999999999</v>
      </c>
      <c r="R125" s="113">
        <f t="shared" si="57"/>
        <v>1888.1453139511136</v>
      </c>
      <c r="S125" s="114">
        <f t="shared" si="58"/>
        <v>-8.399999999994634E-3</v>
      </c>
      <c r="T125" s="113">
        <f t="shared" si="59"/>
        <v>1876.826</v>
      </c>
      <c r="U125" s="113">
        <f>1</f>
        <v>1</v>
      </c>
      <c r="V125" s="113">
        <f t="shared" si="60"/>
        <v>11.3193139511136</v>
      </c>
      <c r="W125" s="112">
        <f t="shared" si="61"/>
        <v>11.360999999999876</v>
      </c>
      <c r="X125" s="110"/>
      <c r="Y125" s="110"/>
      <c r="Z125" s="115"/>
      <c r="AA125" s="115"/>
      <c r="AB125" s="3"/>
      <c r="AC125" s="116">
        <f t="shared" si="34"/>
        <v>40</v>
      </c>
      <c r="AD125" s="116">
        <f t="shared" si="62"/>
        <v>35.200000000000003</v>
      </c>
      <c r="AE125" s="116">
        <f t="shared" ref="AE125:AF125" si="78">AE124</f>
        <v>2.4</v>
      </c>
      <c r="AF125" s="117" t="str">
        <f t="shared" si="78"/>
        <v>PN 10</v>
      </c>
      <c r="AG125" s="87"/>
    </row>
    <row r="126" spans="1:33" x14ac:dyDescent="0.25">
      <c r="A126" s="110"/>
      <c r="B126" s="201" t="s">
        <v>400</v>
      </c>
      <c r="C126" s="201">
        <v>9866961.0668000001</v>
      </c>
      <c r="D126" s="201">
        <v>786784.83180000004</v>
      </c>
      <c r="E126" s="201">
        <v>1885.9760000000001</v>
      </c>
      <c r="F126" s="118">
        <v>2400</v>
      </c>
      <c r="G126" s="111">
        <f t="shared" si="49"/>
        <v>20</v>
      </c>
      <c r="H126" s="170">
        <v>1877.7380000000001</v>
      </c>
      <c r="I126" s="112">
        <f t="shared" si="50"/>
        <v>8.7962963402777781E-4</v>
      </c>
      <c r="J126" s="112">
        <f t="shared" si="51"/>
        <v>3.5200000000000002E-2</v>
      </c>
      <c r="K126" s="112">
        <f t="shared" si="52"/>
        <v>9.7264640000000011E-4</v>
      </c>
      <c r="L126" s="112">
        <f t="shared" si="53"/>
        <v>0.90436733640074929</v>
      </c>
      <c r="M126" s="112">
        <v>150</v>
      </c>
      <c r="N126" s="112">
        <f t="shared" si="54"/>
        <v>0.5266122187745691</v>
      </c>
      <c r="O126" s="112">
        <f t="shared" si="55"/>
        <v>4.1686048886268402E-2</v>
      </c>
      <c r="P126" s="140">
        <f t="shared" si="31"/>
        <v>1888.1869999999999</v>
      </c>
      <c r="Q126" s="113">
        <f t="shared" si="56"/>
        <v>1888.1869999999999</v>
      </c>
      <c r="R126" s="113">
        <f t="shared" si="57"/>
        <v>1888.1453139511136</v>
      </c>
      <c r="S126" s="114">
        <f t="shared" si="58"/>
        <v>-8.6999999999989083E-3</v>
      </c>
      <c r="T126" s="113">
        <f t="shared" si="59"/>
        <v>1876.7380000000001</v>
      </c>
      <c r="U126" s="113">
        <f>1</f>
        <v>1</v>
      </c>
      <c r="V126" s="113">
        <f t="shared" si="60"/>
        <v>11.407313951113565</v>
      </c>
      <c r="W126" s="112">
        <f t="shared" si="61"/>
        <v>11.448999999999842</v>
      </c>
      <c r="X126" s="110"/>
      <c r="Y126" s="110"/>
      <c r="Z126" s="115"/>
      <c r="AA126" s="115"/>
      <c r="AB126" s="3"/>
      <c r="AC126" s="116">
        <f t="shared" si="34"/>
        <v>40</v>
      </c>
      <c r="AD126" s="116">
        <f t="shared" si="62"/>
        <v>35.200000000000003</v>
      </c>
      <c r="AE126" s="116">
        <f t="shared" ref="AE126" si="79">AE125</f>
        <v>2.4</v>
      </c>
      <c r="AF126" s="117" t="str">
        <f t="shared" si="48"/>
        <v>PN 10</v>
      </c>
      <c r="AG126" s="87"/>
    </row>
    <row r="127" spans="1:33" x14ac:dyDescent="0.25">
      <c r="A127" s="110"/>
      <c r="B127" s="201" t="s">
        <v>401</v>
      </c>
      <c r="C127" s="201">
        <v>9866978.3618000001</v>
      </c>
      <c r="D127" s="201">
        <v>786794.82620000001</v>
      </c>
      <c r="E127" s="201">
        <v>1885.81</v>
      </c>
      <c r="F127" s="118">
        <v>2420</v>
      </c>
      <c r="G127" s="111">
        <f t="shared" si="49"/>
        <v>20</v>
      </c>
      <c r="H127" s="170">
        <v>1877.65</v>
      </c>
      <c r="I127" s="112">
        <f t="shared" si="50"/>
        <v>8.7962963402777781E-4</v>
      </c>
      <c r="J127" s="112">
        <f t="shared" si="51"/>
        <v>3.5200000000000002E-2</v>
      </c>
      <c r="K127" s="112">
        <f t="shared" si="52"/>
        <v>9.7264640000000011E-4</v>
      </c>
      <c r="L127" s="112">
        <f t="shared" si="53"/>
        <v>0.90436733640074929</v>
      </c>
      <c r="M127" s="112">
        <v>150</v>
      </c>
      <c r="N127" s="112">
        <f t="shared" si="54"/>
        <v>0.5266122187745691</v>
      </c>
      <c r="O127" s="112">
        <f t="shared" si="55"/>
        <v>4.1686048886268402E-2</v>
      </c>
      <c r="P127" s="140">
        <f t="shared" si="31"/>
        <v>1888.1869999999999</v>
      </c>
      <c r="Q127" s="113">
        <f t="shared" si="56"/>
        <v>1888.1869999999999</v>
      </c>
      <c r="R127" s="113">
        <f t="shared" si="57"/>
        <v>1888.1453139511136</v>
      </c>
      <c r="S127" s="114">
        <f t="shared" si="58"/>
        <v>-8.3000000000083667E-3</v>
      </c>
      <c r="T127" s="113">
        <f t="shared" si="59"/>
        <v>1876.65</v>
      </c>
      <c r="U127" s="113">
        <f>1</f>
        <v>1</v>
      </c>
      <c r="V127" s="113">
        <f t="shared" si="60"/>
        <v>11.49531395111353</v>
      </c>
      <c r="W127" s="112">
        <f t="shared" si="61"/>
        <v>11.536999999999807</v>
      </c>
      <c r="X127" s="110"/>
      <c r="Y127" s="110"/>
      <c r="Z127" s="115"/>
      <c r="AA127" s="115"/>
      <c r="AB127" s="3"/>
      <c r="AC127" s="116">
        <f t="shared" si="34"/>
        <v>40</v>
      </c>
      <c r="AD127" s="116">
        <f t="shared" si="62"/>
        <v>35.200000000000003</v>
      </c>
      <c r="AE127" s="116">
        <f t="shared" ref="AE127:AF127" si="80">AE126</f>
        <v>2.4</v>
      </c>
      <c r="AF127" s="117" t="str">
        <f t="shared" si="80"/>
        <v>PN 10</v>
      </c>
      <c r="AG127" s="87"/>
    </row>
    <row r="128" spans="1:33" x14ac:dyDescent="0.25">
      <c r="A128" s="110"/>
      <c r="B128" s="201" t="s">
        <v>402</v>
      </c>
      <c r="C128" s="201">
        <v>9866996.3522999994</v>
      </c>
      <c r="D128" s="201">
        <v>786803.56339999998</v>
      </c>
      <c r="E128" s="201">
        <v>1885.6569999999999</v>
      </c>
      <c r="F128" s="118">
        <v>2440</v>
      </c>
      <c r="G128" s="111">
        <f t="shared" si="49"/>
        <v>20</v>
      </c>
      <c r="H128" s="170">
        <v>1877.5619999999999</v>
      </c>
      <c r="I128" s="112">
        <f t="shared" si="50"/>
        <v>8.7962963402777781E-4</v>
      </c>
      <c r="J128" s="112">
        <f t="shared" si="51"/>
        <v>3.5200000000000002E-2</v>
      </c>
      <c r="K128" s="112">
        <f t="shared" si="52"/>
        <v>9.7264640000000011E-4</v>
      </c>
      <c r="L128" s="112">
        <f t="shared" si="53"/>
        <v>0.90436733640074929</v>
      </c>
      <c r="M128" s="112">
        <v>150</v>
      </c>
      <c r="N128" s="112">
        <f t="shared" si="54"/>
        <v>0.5266122187745691</v>
      </c>
      <c r="O128" s="112">
        <f t="shared" si="55"/>
        <v>4.1686048886268402E-2</v>
      </c>
      <c r="P128" s="140">
        <f t="shared" si="31"/>
        <v>1888.1869999999999</v>
      </c>
      <c r="Q128" s="113">
        <f t="shared" si="56"/>
        <v>1888.1869999999999</v>
      </c>
      <c r="R128" s="113">
        <f t="shared" si="57"/>
        <v>1888.1453139511136</v>
      </c>
      <c r="S128" s="114">
        <f t="shared" si="58"/>
        <v>-7.6500000000010006E-3</v>
      </c>
      <c r="T128" s="113">
        <f t="shared" si="59"/>
        <v>1876.5619999999999</v>
      </c>
      <c r="U128" s="113">
        <f>1</f>
        <v>1</v>
      </c>
      <c r="V128" s="113">
        <f t="shared" si="60"/>
        <v>11.583313951113723</v>
      </c>
      <c r="W128" s="112">
        <f t="shared" si="61"/>
        <v>11.625</v>
      </c>
      <c r="X128" s="110"/>
      <c r="Y128" s="110"/>
      <c r="Z128" s="115"/>
      <c r="AA128" s="115"/>
      <c r="AB128" s="3"/>
      <c r="AC128" s="116">
        <f t="shared" si="34"/>
        <v>40</v>
      </c>
      <c r="AD128" s="116">
        <f t="shared" si="62"/>
        <v>35.200000000000003</v>
      </c>
      <c r="AE128" s="116">
        <f t="shared" ref="AE128" si="81">AE127</f>
        <v>2.4</v>
      </c>
      <c r="AF128" s="117" t="str">
        <f t="shared" si="48"/>
        <v>PN 10</v>
      </c>
      <c r="AG128" s="87"/>
    </row>
    <row r="129" spans="1:33" x14ac:dyDescent="0.25">
      <c r="A129" s="110"/>
      <c r="B129" s="201" t="s">
        <v>403</v>
      </c>
      <c r="C129" s="201">
        <v>9867014.4265000001</v>
      </c>
      <c r="D129" s="201">
        <v>786812.12509999995</v>
      </c>
      <c r="E129" s="201">
        <v>1885.4639999999999</v>
      </c>
      <c r="F129" s="118">
        <v>2460</v>
      </c>
      <c r="G129" s="111">
        <f t="shared" si="49"/>
        <v>20</v>
      </c>
      <c r="H129" s="170">
        <v>1877.4739999999999</v>
      </c>
      <c r="I129" s="112">
        <f t="shared" si="50"/>
        <v>8.7962963402777781E-4</v>
      </c>
      <c r="J129" s="112">
        <f t="shared" si="51"/>
        <v>3.5200000000000002E-2</v>
      </c>
      <c r="K129" s="112">
        <f t="shared" si="52"/>
        <v>9.7264640000000011E-4</v>
      </c>
      <c r="L129" s="112">
        <f t="shared" si="53"/>
        <v>0.90436733640074929</v>
      </c>
      <c r="M129" s="112">
        <v>150</v>
      </c>
      <c r="N129" s="112">
        <f t="shared" si="54"/>
        <v>0.5266122187745691</v>
      </c>
      <c r="O129" s="112">
        <f t="shared" si="55"/>
        <v>4.1686048886268402E-2</v>
      </c>
      <c r="P129" s="140">
        <f t="shared" si="31"/>
        <v>1888.1869999999999</v>
      </c>
      <c r="Q129" s="113">
        <f t="shared" si="56"/>
        <v>1888.1869999999999</v>
      </c>
      <c r="R129" s="113">
        <f t="shared" si="57"/>
        <v>1888.1453139511136</v>
      </c>
      <c r="S129" s="114">
        <f t="shared" si="58"/>
        <v>-9.6499999999991818E-3</v>
      </c>
      <c r="T129" s="113">
        <f t="shared" si="59"/>
        <v>1876.4739999999999</v>
      </c>
      <c r="U129" s="113">
        <f>1</f>
        <v>1</v>
      </c>
      <c r="V129" s="113">
        <f t="shared" si="60"/>
        <v>11.671313951113689</v>
      </c>
      <c r="W129" s="112">
        <f t="shared" si="61"/>
        <v>11.712999999999965</v>
      </c>
      <c r="X129" s="110"/>
      <c r="Y129" s="110"/>
      <c r="Z129" s="115"/>
      <c r="AA129" s="115"/>
      <c r="AB129" s="3"/>
      <c r="AC129" s="116">
        <f t="shared" si="34"/>
        <v>40</v>
      </c>
      <c r="AD129" s="116">
        <f t="shared" si="62"/>
        <v>35.200000000000003</v>
      </c>
      <c r="AE129" s="116">
        <f t="shared" ref="AE129:AF129" si="82">AE128</f>
        <v>2.4</v>
      </c>
      <c r="AF129" s="117" t="str">
        <f t="shared" si="82"/>
        <v>PN 10</v>
      </c>
      <c r="AG129" s="87"/>
    </row>
    <row r="130" spans="1:33" x14ac:dyDescent="0.25">
      <c r="A130" s="110"/>
      <c r="B130" s="201" t="s">
        <v>404</v>
      </c>
      <c r="C130" s="201">
        <v>9867032.5523000006</v>
      </c>
      <c r="D130" s="201">
        <v>786820.57799999998</v>
      </c>
      <c r="E130" s="201">
        <v>1885.2460000000001</v>
      </c>
      <c r="F130" s="118">
        <v>2480</v>
      </c>
      <c r="G130" s="111">
        <f t="shared" si="49"/>
        <v>20</v>
      </c>
      <c r="H130" s="170">
        <v>1877.386</v>
      </c>
      <c r="I130" s="112">
        <f t="shared" si="50"/>
        <v>8.7962963402777781E-4</v>
      </c>
      <c r="J130" s="112">
        <f t="shared" si="51"/>
        <v>3.5200000000000002E-2</v>
      </c>
      <c r="K130" s="112">
        <f t="shared" si="52"/>
        <v>9.7264640000000011E-4</v>
      </c>
      <c r="L130" s="112">
        <f t="shared" si="53"/>
        <v>0.90436733640074929</v>
      </c>
      <c r="M130" s="112">
        <v>150</v>
      </c>
      <c r="N130" s="112">
        <f t="shared" si="54"/>
        <v>0.5266122187745691</v>
      </c>
      <c r="O130" s="112">
        <f t="shared" si="55"/>
        <v>4.1686048886268402E-2</v>
      </c>
      <c r="P130" s="140">
        <f t="shared" si="31"/>
        <v>1888.1869999999999</v>
      </c>
      <c r="Q130" s="113">
        <f t="shared" si="56"/>
        <v>1888.1869999999999</v>
      </c>
      <c r="R130" s="113">
        <f t="shared" si="57"/>
        <v>1888.1453139511136</v>
      </c>
      <c r="S130" s="114">
        <f t="shared" si="58"/>
        <v>-1.089999999999236E-2</v>
      </c>
      <c r="T130" s="113">
        <f t="shared" si="59"/>
        <v>1876.386</v>
      </c>
      <c r="U130" s="113">
        <f>1</f>
        <v>1</v>
      </c>
      <c r="V130" s="113">
        <f t="shared" si="60"/>
        <v>11.759313951113654</v>
      </c>
      <c r="W130" s="112">
        <f t="shared" si="61"/>
        <v>11.800999999999931</v>
      </c>
      <c r="X130" s="110"/>
      <c r="Y130" s="110"/>
      <c r="Z130" s="115"/>
      <c r="AA130" s="115"/>
      <c r="AB130" s="3"/>
      <c r="AC130" s="116">
        <f t="shared" si="34"/>
        <v>40</v>
      </c>
      <c r="AD130" s="116">
        <f t="shared" si="62"/>
        <v>35.200000000000003</v>
      </c>
      <c r="AE130" s="116">
        <f t="shared" ref="AE130" si="83">AE129</f>
        <v>2.4</v>
      </c>
      <c r="AF130" s="117" t="str">
        <f t="shared" si="48"/>
        <v>PN 10</v>
      </c>
      <c r="AG130" s="87"/>
    </row>
    <row r="131" spans="1:33" x14ac:dyDescent="0.25">
      <c r="A131" s="110"/>
      <c r="B131" s="201" t="s">
        <v>405</v>
      </c>
      <c r="C131" s="201">
        <v>9867050.6953999996</v>
      </c>
      <c r="D131" s="201">
        <v>786828.99410000001</v>
      </c>
      <c r="E131" s="201">
        <v>1885.077</v>
      </c>
      <c r="F131" s="118">
        <v>2500</v>
      </c>
      <c r="G131" s="111">
        <f t="shared" si="49"/>
        <v>20</v>
      </c>
      <c r="H131" s="170">
        <v>1877.298</v>
      </c>
      <c r="I131" s="112">
        <f t="shared" si="50"/>
        <v>8.7962963402777781E-4</v>
      </c>
      <c r="J131" s="112">
        <f t="shared" si="51"/>
        <v>3.5200000000000002E-2</v>
      </c>
      <c r="K131" s="112">
        <f t="shared" si="52"/>
        <v>9.7264640000000011E-4</v>
      </c>
      <c r="L131" s="112">
        <f t="shared" si="53"/>
        <v>0.90436733640074929</v>
      </c>
      <c r="M131" s="112">
        <v>150</v>
      </c>
      <c r="N131" s="112">
        <f t="shared" si="54"/>
        <v>0.5266122187745691</v>
      </c>
      <c r="O131" s="112">
        <f t="shared" si="55"/>
        <v>4.1686048886268402E-2</v>
      </c>
      <c r="P131" s="140">
        <f t="shared" si="31"/>
        <v>1888.1869999999999</v>
      </c>
      <c r="Q131" s="113">
        <f t="shared" si="56"/>
        <v>1888.1869999999999</v>
      </c>
      <c r="R131" s="113">
        <f t="shared" si="57"/>
        <v>1888.1453139511136</v>
      </c>
      <c r="S131" s="114">
        <f t="shared" si="58"/>
        <v>-8.45000000000482E-3</v>
      </c>
      <c r="T131" s="113">
        <f t="shared" si="59"/>
        <v>1876.298</v>
      </c>
      <c r="U131" s="113">
        <f>1</f>
        <v>1</v>
      </c>
      <c r="V131" s="113">
        <f t="shared" si="60"/>
        <v>11.84731395111362</v>
      </c>
      <c r="W131" s="112">
        <f t="shared" si="61"/>
        <v>11.888999999999896</v>
      </c>
      <c r="X131" s="110"/>
      <c r="Y131" s="110"/>
      <c r="Z131" s="115"/>
      <c r="AA131" s="115"/>
      <c r="AB131" s="3"/>
      <c r="AC131" s="116">
        <f t="shared" si="34"/>
        <v>40</v>
      </c>
      <c r="AD131" s="116">
        <f t="shared" si="62"/>
        <v>35.200000000000003</v>
      </c>
      <c r="AE131" s="116">
        <f t="shared" ref="AE131:AF131" si="84">AE130</f>
        <v>2.4</v>
      </c>
      <c r="AF131" s="117" t="str">
        <f t="shared" si="84"/>
        <v>PN 10</v>
      </c>
      <c r="AG131" s="87"/>
    </row>
    <row r="132" spans="1:33" x14ac:dyDescent="0.25">
      <c r="A132" s="110"/>
      <c r="B132" s="201" t="s">
        <v>406</v>
      </c>
      <c r="C132" s="201">
        <v>9867068.8452000003</v>
      </c>
      <c r="D132" s="201">
        <v>786837.39540000004</v>
      </c>
      <c r="E132" s="201">
        <v>1884.9280000000001</v>
      </c>
      <c r="F132" s="118">
        <v>2520</v>
      </c>
      <c r="G132" s="111">
        <f t="shared" si="49"/>
        <v>20</v>
      </c>
      <c r="H132" s="170">
        <v>1877.21</v>
      </c>
      <c r="I132" s="112">
        <f t="shared" si="50"/>
        <v>8.7962963402777781E-4</v>
      </c>
      <c r="J132" s="112">
        <f t="shared" si="51"/>
        <v>3.5200000000000002E-2</v>
      </c>
      <c r="K132" s="112">
        <f t="shared" si="52"/>
        <v>9.7264640000000011E-4</v>
      </c>
      <c r="L132" s="112">
        <f t="shared" si="53"/>
        <v>0.90436733640074929</v>
      </c>
      <c r="M132" s="112">
        <v>150</v>
      </c>
      <c r="N132" s="112">
        <f t="shared" si="54"/>
        <v>0.5266122187745691</v>
      </c>
      <c r="O132" s="112">
        <f t="shared" si="55"/>
        <v>4.1686048886268402E-2</v>
      </c>
      <c r="P132" s="140">
        <f t="shared" si="31"/>
        <v>1888.1869999999999</v>
      </c>
      <c r="Q132" s="113">
        <f t="shared" si="56"/>
        <v>1888.1869999999999</v>
      </c>
      <c r="R132" s="113">
        <f t="shared" si="57"/>
        <v>1888.1453139511136</v>
      </c>
      <c r="S132" s="114">
        <f t="shared" si="58"/>
        <v>-7.4499999999943613E-3</v>
      </c>
      <c r="T132" s="113">
        <f t="shared" si="59"/>
        <v>1876.21</v>
      </c>
      <c r="U132" s="113">
        <f>1</f>
        <v>1</v>
      </c>
      <c r="V132" s="113">
        <f t="shared" si="60"/>
        <v>11.935313951113585</v>
      </c>
      <c r="W132" s="112">
        <f t="shared" si="61"/>
        <v>11.976999999999862</v>
      </c>
      <c r="X132" s="110"/>
      <c r="Y132" s="110"/>
      <c r="Z132" s="115"/>
      <c r="AA132" s="115"/>
      <c r="AB132" s="3"/>
      <c r="AC132" s="116">
        <f t="shared" si="34"/>
        <v>40</v>
      </c>
      <c r="AD132" s="116">
        <f t="shared" si="62"/>
        <v>35.200000000000003</v>
      </c>
      <c r="AE132" s="116">
        <f t="shared" ref="AE132" si="85">AE131</f>
        <v>2.4</v>
      </c>
      <c r="AF132" s="117" t="str">
        <f t="shared" si="48"/>
        <v>PN 10</v>
      </c>
      <c r="AG132" s="87"/>
    </row>
    <row r="133" spans="1:33" x14ac:dyDescent="0.25">
      <c r="A133" s="110"/>
      <c r="B133" s="201" t="s">
        <v>407</v>
      </c>
      <c r="C133" s="201">
        <v>9867086.7464000005</v>
      </c>
      <c r="D133" s="201">
        <v>786846.31180000002</v>
      </c>
      <c r="E133" s="201">
        <v>1884.816</v>
      </c>
      <c r="F133" s="118">
        <v>2540</v>
      </c>
      <c r="G133" s="111">
        <f t="shared" si="49"/>
        <v>20</v>
      </c>
      <c r="H133" s="170">
        <v>1877.1220000000001</v>
      </c>
      <c r="I133" s="112">
        <f t="shared" si="50"/>
        <v>8.7962963402777781E-4</v>
      </c>
      <c r="J133" s="112">
        <f t="shared" si="51"/>
        <v>3.5200000000000002E-2</v>
      </c>
      <c r="K133" s="112">
        <f t="shared" si="52"/>
        <v>9.7264640000000011E-4</v>
      </c>
      <c r="L133" s="112">
        <f t="shared" si="53"/>
        <v>0.90436733640074929</v>
      </c>
      <c r="M133" s="112">
        <v>150</v>
      </c>
      <c r="N133" s="112">
        <f t="shared" si="54"/>
        <v>0.5266122187745691</v>
      </c>
      <c r="O133" s="112">
        <f t="shared" si="55"/>
        <v>4.1686048886268402E-2</v>
      </c>
      <c r="P133" s="140">
        <f t="shared" si="31"/>
        <v>1888.1869999999999</v>
      </c>
      <c r="Q133" s="113">
        <f t="shared" si="56"/>
        <v>1888.1869999999999</v>
      </c>
      <c r="R133" s="113">
        <f t="shared" si="57"/>
        <v>1888.1453139511136</v>
      </c>
      <c r="S133" s="114">
        <f t="shared" si="58"/>
        <v>-5.600000000004002E-3</v>
      </c>
      <c r="T133" s="113">
        <f t="shared" si="59"/>
        <v>1876.1220000000001</v>
      </c>
      <c r="U133" s="113">
        <f>1</f>
        <v>1</v>
      </c>
      <c r="V133" s="113">
        <f t="shared" si="60"/>
        <v>12.023313951113551</v>
      </c>
      <c r="W133" s="112">
        <f t="shared" si="61"/>
        <v>12.064999999999827</v>
      </c>
      <c r="X133" s="110"/>
      <c r="Y133" s="110"/>
      <c r="Z133" s="115"/>
      <c r="AA133" s="115"/>
      <c r="AB133" s="3"/>
      <c r="AC133" s="116">
        <f t="shared" si="34"/>
        <v>40</v>
      </c>
      <c r="AD133" s="116">
        <f t="shared" si="62"/>
        <v>35.200000000000003</v>
      </c>
      <c r="AE133" s="116">
        <f t="shared" ref="AE133:AF133" si="86">AE132</f>
        <v>2.4</v>
      </c>
      <c r="AF133" s="117" t="str">
        <f t="shared" si="86"/>
        <v>PN 10</v>
      </c>
      <c r="AG133" s="87"/>
    </row>
    <row r="134" spans="1:33" x14ac:dyDescent="0.25">
      <c r="A134" s="110"/>
      <c r="B134" s="201" t="s">
        <v>408</v>
      </c>
      <c r="C134" s="201">
        <v>9867104.5898000002</v>
      </c>
      <c r="D134" s="201">
        <v>786855.34329999995</v>
      </c>
      <c r="E134" s="201">
        <v>1884.7080000000001</v>
      </c>
      <c r="F134" s="118">
        <v>2560</v>
      </c>
      <c r="G134" s="111">
        <f t="shared" si="49"/>
        <v>20</v>
      </c>
      <c r="H134" s="170">
        <v>1877.0340000000001</v>
      </c>
      <c r="I134" s="112">
        <f t="shared" si="50"/>
        <v>8.7962963402777781E-4</v>
      </c>
      <c r="J134" s="112">
        <f t="shared" si="51"/>
        <v>3.5200000000000002E-2</v>
      </c>
      <c r="K134" s="112">
        <f t="shared" si="52"/>
        <v>9.7264640000000011E-4</v>
      </c>
      <c r="L134" s="112">
        <f t="shared" si="53"/>
        <v>0.90436733640074929</v>
      </c>
      <c r="M134" s="112">
        <v>150</v>
      </c>
      <c r="N134" s="112">
        <f t="shared" si="54"/>
        <v>0.5266122187745691</v>
      </c>
      <c r="O134" s="112">
        <f t="shared" si="55"/>
        <v>4.1686048886268402E-2</v>
      </c>
      <c r="P134" s="140">
        <f t="shared" si="31"/>
        <v>1888.1869999999999</v>
      </c>
      <c r="Q134" s="113">
        <f t="shared" si="56"/>
        <v>1888.1869999999999</v>
      </c>
      <c r="R134" s="113">
        <f t="shared" si="57"/>
        <v>1888.1453139511136</v>
      </c>
      <c r="S134" s="114">
        <f t="shared" si="58"/>
        <v>-5.3999999999973626E-3</v>
      </c>
      <c r="T134" s="113">
        <f t="shared" si="59"/>
        <v>1876.0340000000001</v>
      </c>
      <c r="U134" s="113">
        <f>1</f>
        <v>1</v>
      </c>
      <c r="V134" s="113">
        <f t="shared" si="60"/>
        <v>12.111313951113516</v>
      </c>
      <c r="W134" s="112">
        <f t="shared" si="61"/>
        <v>12.152999999999793</v>
      </c>
      <c r="X134" s="110"/>
      <c r="Y134" s="110"/>
      <c r="Z134" s="115"/>
      <c r="AA134" s="115"/>
      <c r="AB134" s="3"/>
      <c r="AC134" s="116">
        <f t="shared" si="34"/>
        <v>40</v>
      </c>
      <c r="AD134" s="116">
        <f t="shared" si="62"/>
        <v>35.200000000000003</v>
      </c>
      <c r="AE134" s="116">
        <f t="shared" ref="AE134" si="87">AE133</f>
        <v>2.4</v>
      </c>
      <c r="AF134" s="117" t="str">
        <f t="shared" si="48"/>
        <v>PN 10</v>
      </c>
      <c r="AG134" s="87"/>
    </row>
    <row r="135" spans="1:33" x14ac:dyDescent="0.25">
      <c r="A135" s="110"/>
      <c r="B135" s="201" t="s">
        <v>409</v>
      </c>
      <c r="C135" s="201">
        <v>9867121.5561999995</v>
      </c>
      <c r="D135" s="201">
        <v>786865.93299999996</v>
      </c>
      <c r="E135" s="201">
        <v>1884.492</v>
      </c>
      <c r="F135" s="118">
        <v>2580</v>
      </c>
      <c r="G135" s="111">
        <f t="shared" si="49"/>
        <v>20</v>
      </c>
      <c r="H135" s="170">
        <v>1876.9459999999999</v>
      </c>
      <c r="I135" s="112">
        <f t="shared" si="50"/>
        <v>8.7962963402777781E-4</v>
      </c>
      <c r="J135" s="112">
        <f t="shared" si="51"/>
        <v>3.5200000000000002E-2</v>
      </c>
      <c r="K135" s="112">
        <f t="shared" si="52"/>
        <v>9.7264640000000011E-4</v>
      </c>
      <c r="L135" s="112">
        <f t="shared" si="53"/>
        <v>0.90436733640074929</v>
      </c>
      <c r="M135" s="112">
        <v>150</v>
      </c>
      <c r="N135" s="112">
        <f t="shared" si="54"/>
        <v>0.5266122187745691</v>
      </c>
      <c r="O135" s="112">
        <f t="shared" si="55"/>
        <v>4.1686048886268402E-2</v>
      </c>
      <c r="P135" s="140">
        <f t="shared" si="31"/>
        <v>1888.1869999999999</v>
      </c>
      <c r="Q135" s="113">
        <f t="shared" si="56"/>
        <v>1888.1869999999999</v>
      </c>
      <c r="R135" s="113">
        <f t="shared" si="57"/>
        <v>1888.1453139511136</v>
      </c>
      <c r="S135" s="114">
        <f t="shared" si="58"/>
        <v>-1.0800000000006093E-2</v>
      </c>
      <c r="T135" s="113">
        <f t="shared" si="59"/>
        <v>1875.9459999999999</v>
      </c>
      <c r="U135" s="113">
        <f>1</f>
        <v>1</v>
      </c>
      <c r="V135" s="113">
        <f t="shared" si="60"/>
        <v>12.199313951113709</v>
      </c>
      <c r="W135" s="112">
        <f t="shared" si="61"/>
        <v>12.240999999999985</v>
      </c>
      <c r="X135" s="110"/>
      <c r="Y135" s="110"/>
      <c r="Z135" s="115"/>
      <c r="AA135" s="115"/>
      <c r="AB135" s="3"/>
      <c r="AC135" s="116">
        <f t="shared" si="34"/>
        <v>40</v>
      </c>
      <c r="AD135" s="116">
        <f t="shared" si="62"/>
        <v>35.200000000000003</v>
      </c>
      <c r="AE135" s="116">
        <f t="shared" ref="AE135:AF135" si="88">AE134</f>
        <v>2.4</v>
      </c>
      <c r="AF135" s="117" t="str">
        <f t="shared" si="88"/>
        <v>PN 10</v>
      </c>
      <c r="AG135" s="87"/>
    </row>
    <row r="136" spans="1:33" x14ac:dyDescent="0.25">
      <c r="A136" s="110"/>
      <c r="B136" s="201" t="s">
        <v>410</v>
      </c>
      <c r="C136" s="201">
        <v>9867138.9810000006</v>
      </c>
      <c r="D136" s="201">
        <v>786875.68070000003</v>
      </c>
      <c r="E136" s="201">
        <v>1884.2940000000001</v>
      </c>
      <c r="F136" s="118">
        <v>2600</v>
      </c>
      <c r="G136" s="111">
        <f t="shared" si="49"/>
        <v>20</v>
      </c>
      <c r="H136" s="170">
        <v>1876.8579999999999</v>
      </c>
      <c r="I136" s="112">
        <f t="shared" si="50"/>
        <v>8.7962963402777781E-4</v>
      </c>
      <c r="J136" s="112">
        <f t="shared" si="51"/>
        <v>3.5200000000000002E-2</v>
      </c>
      <c r="K136" s="112">
        <f t="shared" si="52"/>
        <v>9.7264640000000011E-4</v>
      </c>
      <c r="L136" s="112">
        <f t="shared" si="53"/>
        <v>0.90436733640074929</v>
      </c>
      <c r="M136" s="112">
        <v>150</v>
      </c>
      <c r="N136" s="112">
        <f t="shared" si="54"/>
        <v>0.5266122187745691</v>
      </c>
      <c r="O136" s="112">
        <f t="shared" si="55"/>
        <v>4.1686048886268402E-2</v>
      </c>
      <c r="P136" s="140">
        <f t="shared" ref="P136:P144" si="89">P135</f>
        <v>1888.1869999999999</v>
      </c>
      <c r="Q136" s="113">
        <f t="shared" si="56"/>
        <v>1888.1869999999999</v>
      </c>
      <c r="R136" s="113">
        <f t="shared" si="57"/>
        <v>1888.1453139511136</v>
      </c>
      <c r="S136" s="114">
        <f t="shared" si="58"/>
        <v>-9.8999999999932701E-3</v>
      </c>
      <c r="T136" s="113">
        <f t="shared" si="59"/>
        <v>1875.8579999999999</v>
      </c>
      <c r="U136" s="113">
        <f>1</f>
        <v>1</v>
      </c>
      <c r="V136" s="113">
        <f t="shared" si="60"/>
        <v>12.287313951113674</v>
      </c>
      <c r="W136" s="112">
        <f t="shared" si="61"/>
        <v>12.328999999999951</v>
      </c>
      <c r="X136" s="110"/>
      <c r="Y136" s="110"/>
      <c r="Z136" s="115"/>
      <c r="AA136" s="115"/>
      <c r="AB136" s="3"/>
      <c r="AC136" s="116">
        <f t="shared" si="34"/>
        <v>40</v>
      </c>
      <c r="AD136" s="116">
        <f t="shared" si="62"/>
        <v>35.200000000000003</v>
      </c>
      <c r="AE136" s="116">
        <f t="shared" ref="AE136" si="90">AE135</f>
        <v>2.4</v>
      </c>
      <c r="AF136" s="117" t="str">
        <f t="shared" si="48"/>
        <v>PN 10</v>
      </c>
      <c r="AG136" s="87"/>
    </row>
    <row r="137" spans="1:33" x14ac:dyDescent="0.25">
      <c r="A137" s="110"/>
      <c r="B137" s="201" t="s">
        <v>411</v>
      </c>
      <c r="C137" s="201">
        <v>9867157.1182000004</v>
      </c>
      <c r="D137" s="201">
        <v>786884.10930000001</v>
      </c>
      <c r="E137" s="201">
        <v>1884.124</v>
      </c>
      <c r="F137" s="118">
        <v>2620</v>
      </c>
      <c r="G137" s="111">
        <f t="shared" si="49"/>
        <v>20</v>
      </c>
      <c r="H137" s="170">
        <v>1876.77</v>
      </c>
      <c r="I137" s="112">
        <f t="shared" si="50"/>
        <v>8.7962963402777781E-4</v>
      </c>
      <c r="J137" s="112">
        <f t="shared" si="51"/>
        <v>3.5200000000000002E-2</v>
      </c>
      <c r="K137" s="112">
        <f t="shared" si="52"/>
        <v>9.7264640000000011E-4</v>
      </c>
      <c r="L137" s="112">
        <f t="shared" si="53"/>
        <v>0.90436733640074929</v>
      </c>
      <c r="M137" s="112">
        <v>150</v>
      </c>
      <c r="N137" s="112">
        <f t="shared" si="54"/>
        <v>0.5266122187745691</v>
      </c>
      <c r="O137" s="112">
        <f t="shared" si="55"/>
        <v>4.1686048886268402E-2</v>
      </c>
      <c r="P137" s="140">
        <f t="shared" si="89"/>
        <v>1888.1869999999999</v>
      </c>
      <c r="Q137" s="113">
        <f t="shared" si="56"/>
        <v>1888.1869999999999</v>
      </c>
      <c r="R137" s="113">
        <f t="shared" si="57"/>
        <v>1888.1453139511136</v>
      </c>
      <c r="S137" s="114">
        <f t="shared" si="58"/>
        <v>-8.5000000000036383E-3</v>
      </c>
      <c r="T137" s="113">
        <f t="shared" si="59"/>
        <v>1875.77</v>
      </c>
      <c r="U137" s="113">
        <f>1</f>
        <v>1</v>
      </c>
      <c r="V137" s="113">
        <f t="shared" si="60"/>
        <v>12.37531395111364</v>
      </c>
      <c r="W137" s="112">
        <f t="shared" si="61"/>
        <v>12.416999999999916</v>
      </c>
      <c r="X137" s="110"/>
      <c r="Y137" s="110"/>
      <c r="Z137" s="115"/>
      <c r="AA137" s="115"/>
      <c r="AB137" s="3"/>
      <c r="AC137" s="116">
        <f t="shared" ref="AC137:AC144" si="91">AC136</f>
        <v>40</v>
      </c>
      <c r="AD137" s="116">
        <f t="shared" si="62"/>
        <v>35.200000000000003</v>
      </c>
      <c r="AE137" s="116">
        <f t="shared" ref="AE137:AF137" si="92">AE136</f>
        <v>2.4</v>
      </c>
      <c r="AF137" s="117" t="str">
        <f t="shared" si="92"/>
        <v>PN 10</v>
      </c>
      <c r="AG137" s="87"/>
    </row>
    <row r="138" spans="1:33" x14ac:dyDescent="0.25">
      <c r="A138" s="110"/>
      <c r="B138" s="201" t="s">
        <v>412</v>
      </c>
      <c r="C138" s="201">
        <v>9867175.0435000006</v>
      </c>
      <c r="D138" s="201">
        <v>786892.97580000001</v>
      </c>
      <c r="E138" s="201">
        <v>1883.9659999999999</v>
      </c>
      <c r="F138" s="118">
        <v>2640</v>
      </c>
      <c r="G138" s="111">
        <f t="shared" si="49"/>
        <v>20</v>
      </c>
      <c r="H138" s="170">
        <v>1876.682</v>
      </c>
      <c r="I138" s="112">
        <f t="shared" si="50"/>
        <v>8.7962963402777781E-4</v>
      </c>
      <c r="J138" s="112">
        <f t="shared" si="51"/>
        <v>3.5200000000000002E-2</v>
      </c>
      <c r="K138" s="112">
        <f t="shared" si="52"/>
        <v>9.7264640000000011E-4</v>
      </c>
      <c r="L138" s="112">
        <f t="shared" si="53"/>
        <v>0.90436733640074929</v>
      </c>
      <c r="M138" s="112">
        <v>150</v>
      </c>
      <c r="N138" s="112">
        <f t="shared" si="54"/>
        <v>0.5266122187745691</v>
      </c>
      <c r="O138" s="112">
        <f t="shared" si="55"/>
        <v>4.1686048886268402E-2</v>
      </c>
      <c r="P138" s="140">
        <f t="shared" si="89"/>
        <v>1888.1869999999999</v>
      </c>
      <c r="Q138" s="113">
        <f t="shared" si="56"/>
        <v>1888.1869999999999</v>
      </c>
      <c r="R138" s="113">
        <f t="shared" si="57"/>
        <v>1888.1453139511136</v>
      </c>
      <c r="S138" s="114">
        <f t="shared" si="58"/>
        <v>-7.9000000000064574E-3</v>
      </c>
      <c r="T138" s="113">
        <f t="shared" si="59"/>
        <v>1875.682</v>
      </c>
      <c r="U138" s="113">
        <f>1</f>
        <v>1</v>
      </c>
      <c r="V138" s="113">
        <f t="shared" si="60"/>
        <v>12.463313951113605</v>
      </c>
      <c r="W138" s="112">
        <f t="shared" si="61"/>
        <v>12.504999999999882</v>
      </c>
      <c r="X138" s="110"/>
      <c r="Y138" s="110"/>
      <c r="Z138" s="115"/>
      <c r="AA138" s="115"/>
      <c r="AB138" s="3"/>
      <c r="AC138" s="116">
        <f t="shared" si="91"/>
        <v>40</v>
      </c>
      <c r="AD138" s="116">
        <f t="shared" si="62"/>
        <v>35.200000000000003</v>
      </c>
      <c r="AE138" s="116">
        <f t="shared" ref="AE138" si="93">AE137</f>
        <v>2.4</v>
      </c>
      <c r="AF138" s="117" t="str">
        <f t="shared" si="48"/>
        <v>PN 10</v>
      </c>
      <c r="AG138" s="87"/>
    </row>
    <row r="139" spans="1:33" x14ac:dyDescent="0.25">
      <c r="A139" s="110"/>
      <c r="B139" s="201" t="s">
        <v>413</v>
      </c>
      <c r="C139" s="201">
        <v>9867192.9047999997</v>
      </c>
      <c r="D139" s="201">
        <v>786901.97420000006</v>
      </c>
      <c r="E139" s="201">
        <v>1883.8130000000001</v>
      </c>
      <c r="F139" s="118">
        <v>2660</v>
      </c>
      <c r="G139" s="111">
        <f t="shared" si="49"/>
        <v>20</v>
      </c>
      <c r="H139" s="170">
        <v>1876.5940000000001</v>
      </c>
      <c r="I139" s="112">
        <f t="shared" si="50"/>
        <v>8.7962963402777781E-4</v>
      </c>
      <c r="J139" s="112">
        <f t="shared" si="51"/>
        <v>3.5200000000000002E-2</v>
      </c>
      <c r="K139" s="112">
        <f t="shared" si="52"/>
        <v>9.7264640000000011E-4</v>
      </c>
      <c r="L139" s="112">
        <f t="shared" si="53"/>
        <v>0.90436733640074929</v>
      </c>
      <c r="M139" s="112">
        <v>150</v>
      </c>
      <c r="N139" s="112">
        <f t="shared" si="54"/>
        <v>0.5266122187745691</v>
      </c>
      <c r="O139" s="112">
        <f t="shared" si="55"/>
        <v>4.1686048886268402E-2</v>
      </c>
      <c r="P139" s="140">
        <f t="shared" si="89"/>
        <v>1888.1869999999999</v>
      </c>
      <c r="Q139" s="113">
        <f t="shared" si="56"/>
        <v>1888.1869999999999</v>
      </c>
      <c r="R139" s="113">
        <f t="shared" si="57"/>
        <v>1888.1453139511136</v>
      </c>
      <c r="S139" s="114">
        <f t="shared" si="58"/>
        <v>-7.6499999999896321E-3</v>
      </c>
      <c r="T139" s="113">
        <f t="shared" si="59"/>
        <v>1875.5940000000001</v>
      </c>
      <c r="U139" s="113">
        <f>1</f>
        <v>1</v>
      </c>
      <c r="V139" s="113">
        <f t="shared" si="60"/>
        <v>12.551313951113571</v>
      </c>
      <c r="W139" s="112">
        <f t="shared" si="61"/>
        <v>12.592999999999847</v>
      </c>
      <c r="X139" s="110"/>
      <c r="Y139" s="110"/>
      <c r="Z139" s="115"/>
      <c r="AA139" s="115"/>
      <c r="AB139" s="3"/>
      <c r="AC139" s="116">
        <f t="shared" si="91"/>
        <v>40</v>
      </c>
      <c r="AD139" s="116">
        <f t="shared" si="62"/>
        <v>35.200000000000003</v>
      </c>
      <c r="AE139" s="116">
        <f t="shared" ref="AE139:AF139" si="94">AE138</f>
        <v>2.4</v>
      </c>
      <c r="AF139" s="117" t="str">
        <f t="shared" si="94"/>
        <v>PN 10</v>
      </c>
      <c r="AG139" s="87"/>
    </row>
    <row r="140" spans="1:33" x14ac:dyDescent="0.25">
      <c r="A140" s="110"/>
      <c r="B140" s="201" t="s">
        <v>414</v>
      </c>
      <c r="C140" s="201">
        <v>9867210.3268999998</v>
      </c>
      <c r="D140" s="201">
        <v>786911.79440000001</v>
      </c>
      <c r="E140" s="201">
        <v>1883.5889999999999</v>
      </c>
      <c r="F140" s="118">
        <v>2680</v>
      </c>
      <c r="G140" s="111">
        <f t="shared" si="49"/>
        <v>20</v>
      </c>
      <c r="H140" s="170">
        <v>1876.5060000000001</v>
      </c>
      <c r="I140" s="112">
        <f t="shared" si="50"/>
        <v>8.7962963402777781E-4</v>
      </c>
      <c r="J140" s="112">
        <f t="shared" si="51"/>
        <v>3.5200000000000002E-2</v>
      </c>
      <c r="K140" s="112">
        <f t="shared" si="52"/>
        <v>9.7264640000000011E-4</v>
      </c>
      <c r="L140" s="112">
        <f t="shared" si="53"/>
        <v>0.90436733640074929</v>
      </c>
      <c r="M140" s="112">
        <v>150</v>
      </c>
      <c r="N140" s="112">
        <f t="shared" si="54"/>
        <v>0.5266122187745691</v>
      </c>
      <c r="O140" s="112">
        <f t="shared" si="55"/>
        <v>4.1686048886268402E-2</v>
      </c>
      <c r="P140" s="140">
        <f t="shared" si="89"/>
        <v>1888.1869999999999</v>
      </c>
      <c r="Q140" s="113">
        <f t="shared" si="56"/>
        <v>1888.1869999999999</v>
      </c>
      <c r="R140" s="113">
        <f t="shared" si="57"/>
        <v>1888.1453139511136</v>
      </c>
      <c r="S140" s="114">
        <f t="shared" si="58"/>
        <v>-1.1200000000008004E-2</v>
      </c>
      <c r="T140" s="113">
        <f t="shared" si="59"/>
        <v>1875.5060000000001</v>
      </c>
      <c r="U140" s="113">
        <f>1</f>
        <v>1</v>
      </c>
      <c r="V140" s="113">
        <f t="shared" si="60"/>
        <v>12.639313951113536</v>
      </c>
      <c r="W140" s="112">
        <f t="shared" si="61"/>
        <v>12.680999999999813</v>
      </c>
      <c r="X140" s="110"/>
      <c r="Y140" s="110"/>
      <c r="Z140" s="115"/>
      <c r="AA140" s="115"/>
      <c r="AB140" s="3"/>
      <c r="AC140" s="116">
        <f t="shared" si="91"/>
        <v>40</v>
      </c>
      <c r="AD140" s="116">
        <f t="shared" si="62"/>
        <v>35.200000000000003</v>
      </c>
      <c r="AE140" s="116">
        <f t="shared" ref="AE140" si="95">AE139</f>
        <v>2.4</v>
      </c>
      <c r="AF140" s="117" t="str">
        <f t="shared" si="48"/>
        <v>PN 10</v>
      </c>
      <c r="AG140" s="87"/>
    </row>
    <row r="141" spans="1:33" x14ac:dyDescent="0.25">
      <c r="A141" s="110"/>
      <c r="B141" s="201" t="s">
        <v>415</v>
      </c>
      <c r="C141" s="201">
        <v>9867228.1537999995</v>
      </c>
      <c r="D141" s="201">
        <v>786920.72019999998</v>
      </c>
      <c r="E141" s="201">
        <v>1883.3820000000001</v>
      </c>
      <c r="F141" s="118">
        <v>2700</v>
      </c>
      <c r="G141" s="111">
        <f t="shared" si="49"/>
        <v>20</v>
      </c>
      <c r="H141" s="170">
        <v>1876.4179999999999</v>
      </c>
      <c r="I141" s="112">
        <f t="shared" si="50"/>
        <v>8.7962963402777781E-4</v>
      </c>
      <c r="J141" s="112">
        <f t="shared" si="51"/>
        <v>3.5200000000000002E-2</v>
      </c>
      <c r="K141" s="112">
        <f t="shared" si="52"/>
        <v>9.7264640000000011E-4</v>
      </c>
      <c r="L141" s="112">
        <f t="shared" si="53"/>
        <v>0.90436733640074929</v>
      </c>
      <c r="M141" s="112">
        <v>150</v>
      </c>
      <c r="N141" s="112">
        <f t="shared" si="54"/>
        <v>0.5266122187745691</v>
      </c>
      <c r="O141" s="112">
        <f t="shared" si="55"/>
        <v>4.1686048886268402E-2</v>
      </c>
      <c r="P141" s="140">
        <f t="shared" si="89"/>
        <v>1888.1869999999999</v>
      </c>
      <c r="Q141" s="113">
        <f t="shared" si="56"/>
        <v>1888.1869999999999</v>
      </c>
      <c r="R141" s="113">
        <f t="shared" si="57"/>
        <v>1888.1453139511136</v>
      </c>
      <c r="S141" s="114">
        <f t="shared" si="58"/>
        <v>-1.0349999999993998E-2</v>
      </c>
      <c r="T141" s="113">
        <f t="shared" si="59"/>
        <v>1875.4179999999999</v>
      </c>
      <c r="U141" s="113">
        <f>1</f>
        <v>1</v>
      </c>
      <c r="V141" s="113">
        <f t="shared" si="60"/>
        <v>12.727313951113729</v>
      </c>
      <c r="W141" s="112">
        <f t="shared" si="61"/>
        <v>12.769000000000005</v>
      </c>
      <c r="X141" s="110"/>
      <c r="Y141" s="110"/>
      <c r="Z141" s="115"/>
      <c r="AA141" s="115"/>
      <c r="AB141" s="3"/>
      <c r="AC141" s="116">
        <f t="shared" si="91"/>
        <v>40</v>
      </c>
      <c r="AD141" s="116">
        <f t="shared" si="62"/>
        <v>35.200000000000003</v>
      </c>
      <c r="AE141" s="116">
        <f t="shared" ref="AE141:AF141" si="96">AE140</f>
        <v>2.4</v>
      </c>
      <c r="AF141" s="117" t="str">
        <f t="shared" si="96"/>
        <v>PN 10</v>
      </c>
      <c r="AG141" s="87"/>
    </row>
    <row r="142" spans="1:33" x14ac:dyDescent="0.25">
      <c r="A142" s="110"/>
      <c r="B142" s="201" t="s">
        <v>416</v>
      </c>
      <c r="C142" s="201">
        <v>9867247.0957999993</v>
      </c>
      <c r="D142" s="201">
        <v>786927.13899999997</v>
      </c>
      <c r="E142" s="201">
        <v>1883.232</v>
      </c>
      <c r="F142" s="118">
        <v>2720</v>
      </c>
      <c r="G142" s="111">
        <f t="shared" si="49"/>
        <v>20</v>
      </c>
      <c r="H142" s="170">
        <v>1876.33</v>
      </c>
      <c r="I142" s="112">
        <f t="shared" si="50"/>
        <v>8.7962963402777781E-4</v>
      </c>
      <c r="J142" s="112">
        <f t="shared" si="51"/>
        <v>3.5200000000000002E-2</v>
      </c>
      <c r="K142" s="112">
        <f t="shared" si="52"/>
        <v>9.7264640000000011E-4</v>
      </c>
      <c r="L142" s="112">
        <f t="shared" si="53"/>
        <v>0.90436733640074929</v>
      </c>
      <c r="M142" s="112">
        <v>150</v>
      </c>
      <c r="N142" s="112">
        <f t="shared" si="54"/>
        <v>0.5266122187745691</v>
      </c>
      <c r="O142" s="112">
        <f t="shared" si="55"/>
        <v>4.1686048886268402E-2</v>
      </c>
      <c r="P142" s="140">
        <f t="shared" si="89"/>
        <v>1888.1869999999999</v>
      </c>
      <c r="Q142" s="113">
        <f t="shared" si="56"/>
        <v>1888.1869999999999</v>
      </c>
      <c r="R142" s="113">
        <f t="shared" si="57"/>
        <v>1888.1453139511136</v>
      </c>
      <c r="S142" s="114">
        <f t="shared" si="58"/>
        <v>-7.5000000000045473E-3</v>
      </c>
      <c r="T142" s="113">
        <f t="shared" si="59"/>
        <v>1875.33</v>
      </c>
      <c r="U142" s="113">
        <f>1</f>
        <v>1</v>
      </c>
      <c r="V142" s="113">
        <f t="shared" si="60"/>
        <v>12.815313951113694</v>
      </c>
      <c r="W142" s="112">
        <f t="shared" si="61"/>
        <v>12.856999999999971</v>
      </c>
      <c r="X142" s="110"/>
      <c r="Y142" s="110"/>
      <c r="Z142" s="115"/>
      <c r="AA142" s="115"/>
      <c r="AB142" s="3"/>
      <c r="AC142" s="116">
        <f t="shared" si="91"/>
        <v>40</v>
      </c>
      <c r="AD142" s="116">
        <f t="shared" si="62"/>
        <v>35.200000000000003</v>
      </c>
      <c r="AE142" s="116">
        <f t="shared" ref="AE142" si="97">AE141</f>
        <v>2.4</v>
      </c>
      <c r="AF142" s="117" t="str">
        <f t="shared" si="48"/>
        <v>PN 10</v>
      </c>
      <c r="AG142" s="87"/>
    </row>
    <row r="143" spans="1:33" x14ac:dyDescent="0.25">
      <c r="A143" s="110"/>
      <c r="B143" s="201" t="s">
        <v>417</v>
      </c>
      <c r="C143" s="201">
        <v>9867266.0061000008</v>
      </c>
      <c r="D143" s="201">
        <v>786933.64939999999</v>
      </c>
      <c r="E143" s="201">
        <v>1883.0709999999999</v>
      </c>
      <c r="F143" s="118">
        <v>2740</v>
      </c>
      <c r="G143" s="111">
        <f t="shared" si="49"/>
        <v>20</v>
      </c>
      <c r="H143" s="170">
        <v>1876.242</v>
      </c>
      <c r="I143" s="112">
        <f t="shared" si="50"/>
        <v>8.7962963402777781E-4</v>
      </c>
      <c r="J143" s="112">
        <f t="shared" si="51"/>
        <v>3.5200000000000002E-2</v>
      </c>
      <c r="K143" s="112">
        <f t="shared" si="52"/>
        <v>9.7264640000000011E-4</v>
      </c>
      <c r="L143" s="112">
        <f t="shared" si="53"/>
        <v>0.90436733640074929</v>
      </c>
      <c r="M143" s="112">
        <v>150</v>
      </c>
      <c r="N143" s="112">
        <f t="shared" si="54"/>
        <v>0.5266122187745691</v>
      </c>
      <c r="O143" s="112">
        <f t="shared" si="55"/>
        <v>4.1686048886268402E-2</v>
      </c>
      <c r="P143" s="140">
        <f t="shared" si="89"/>
        <v>1888.1869999999999</v>
      </c>
      <c r="Q143" s="113">
        <f t="shared" si="56"/>
        <v>1888.1869999999999</v>
      </c>
      <c r="R143" s="113">
        <f t="shared" si="57"/>
        <v>1888.1453139511136</v>
      </c>
      <c r="S143" s="114">
        <f t="shared" si="58"/>
        <v>-8.0500000000029107E-3</v>
      </c>
      <c r="T143" s="113">
        <f t="shared" si="59"/>
        <v>1875.242</v>
      </c>
      <c r="U143" s="113">
        <f>1</f>
        <v>1</v>
      </c>
      <c r="V143" s="113">
        <f t="shared" si="60"/>
        <v>12.90331395111366</v>
      </c>
      <c r="W143" s="112">
        <f t="shared" si="61"/>
        <v>12.944999999999936</v>
      </c>
      <c r="X143" s="110"/>
      <c r="Y143" s="110"/>
      <c r="Z143" s="115"/>
      <c r="AA143" s="115"/>
      <c r="AB143" s="3"/>
      <c r="AC143" s="116">
        <f t="shared" si="91"/>
        <v>40</v>
      </c>
      <c r="AD143" s="116">
        <f t="shared" si="62"/>
        <v>35.200000000000003</v>
      </c>
      <c r="AE143" s="116">
        <f t="shared" ref="AE143" si="98">AE142</f>
        <v>2.4</v>
      </c>
      <c r="AF143" s="117" t="str">
        <f t="shared" si="48"/>
        <v>PN 10</v>
      </c>
      <c r="AG143" s="87"/>
    </row>
    <row r="144" spans="1:33" x14ac:dyDescent="0.25">
      <c r="A144" s="110"/>
      <c r="B144" s="201" t="s">
        <v>418</v>
      </c>
      <c r="C144" s="201">
        <v>9867284.8706</v>
      </c>
      <c r="D144" s="201">
        <v>786940.29269999999</v>
      </c>
      <c r="E144" s="201">
        <v>1882.894</v>
      </c>
      <c r="F144" s="118">
        <v>2760</v>
      </c>
      <c r="G144" s="111">
        <f t="shared" si="49"/>
        <v>20</v>
      </c>
      <c r="H144" s="170">
        <v>1876.154</v>
      </c>
      <c r="I144" s="112">
        <f t="shared" si="50"/>
        <v>8.7962963402777781E-4</v>
      </c>
      <c r="J144" s="112">
        <f t="shared" si="51"/>
        <v>3.5200000000000002E-2</v>
      </c>
      <c r="K144" s="112">
        <f t="shared" si="52"/>
        <v>9.7264640000000011E-4</v>
      </c>
      <c r="L144" s="112">
        <f t="shared" si="53"/>
        <v>0.90436733640074929</v>
      </c>
      <c r="M144" s="112">
        <v>150</v>
      </c>
      <c r="N144" s="112">
        <f t="shared" si="54"/>
        <v>0.5266122187745691</v>
      </c>
      <c r="O144" s="112">
        <f t="shared" si="55"/>
        <v>4.1686048886268402E-2</v>
      </c>
      <c r="P144" s="140">
        <f t="shared" si="89"/>
        <v>1888.1869999999999</v>
      </c>
      <c r="Q144" s="113">
        <f t="shared" si="56"/>
        <v>1888.1869999999999</v>
      </c>
      <c r="R144" s="113">
        <f t="shared" si="57"/>
        <v>1888.1453139511136</v>
      </c>
      <c r="S144" s="114">
        <f t="shared" si="58"/>
        <v>-8.8499999999953616E-3</v>
      </c>
      <c r="T144" s="113">
        <f t="shared" si="59"/>
        <v>1875.154</v>
      </c>
      <c r="U144" s="113">
        <f>1</f>
        <v>1</v>
      </c>
      <c r="V144" s="113">
        <f t="shared" si="60"/>
        <v>12.991313951113625</v>
      </c>
      <c r="W144" s="112">
        <f t="shared" si="61"/>
        <v>13.032999999999902</v>
      </c>
      <c r="X144" s="110"/>
      <c r="Y144" s="110"/>
      <c r="Z144" s="115"/>
      <c r="AA144" s="115"/>
      <c r="AB144" s="3"/>
      <c r="AC144" s="116">
        <f t="shared" si="91"/>
        <v>40</v>
      </c>
      <c r="AD144" s="116">
        <f t="shared" si="62"/>
        <v>35.200000000000003</v>
      </c>
      <c r="AE144" s="116">
        <f t="shared" ref="AE144:AF144" si="99">AE143</f>
        <v>2.4</v>
      </c>
      <c r="AF144" s="117" t="str">
        <f t="shared" si="99"/>
        <v>PN 10</v>
      </c>
      <c r="AG144" s="87"/>
    </row>
    <row r="145" spans="1:33" x14ac:dyDescent="0.25">
      <c r="A145" s="110"/>
      <c r="B145" s="1"/>
      <c r="C145" s="2"/>
      <c r="D145" s="2"/>
      <c r="E145" s="203"/>
      <c r="F145" s="129"/>
      <c r="G145" s="130"/>
      <c r="H145" s="144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4"/>
      <c r="T145" s="113"/>
      <c r="U145" s="113"/>
      <c r="V145" s="112"/>
      <c r="W145" s="112"/>
      <c r="X145" s="110"/>
      <c r="Y145" s="110"/>
      <c r="Z145" s="115"/>
      <c r="AA145" s="115"/>
      <c r="AB145" s="3"/>
      <c r="AC145" s="116"/>
      <c r="AD145" s="116"/>
      <c r="AE145" s="116"/>
      <c r="AF145" s="117"/>
      <c r="AG145" s="87"/>
    </row>
    <row r="146" spans="1:33" x14ac:dyDescent="0.25">
      <c r="A146" s="110"/>
      <c r="B146" s="1"/>
      <c r="C146" s="2"/>
      <c r="D146" s="2"/>
      <c r="E146" s="203"/>
      <c r="F146" s="129"/>
      <c r="G146" s="130"/>
      <c r="H146" s="144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4"/>
      <c r="T146" s="113"/>
      <c r="U146" s="113"/>
      <c r="V146" s="112"/>
      <c r="W146" s="112"/>
      <c r="X146" s="110"/>
      <c r="Y146" s="110"/>
      <c r="Z146" s="115"/>
      <c r="AA146" s="115"/>
      <c r="AB146" s="3"/>
      <c r="AC146" s="116"/>
      <c r="AD146" s="116"/>
      <c r="AE146" s="116"/>
      <c r="AF146" s="117"/>
      <c r="AG146" s="87"/>
    </row>
    <row r="147" spans="1:33" x14ac:dyDescent="0.25">
      <c r="A147" s="110"/>
      <c r="B147" s="1"/>
      <c r="C147" s="2"/>
      <c r="D147" s="2"/>
      <c r="E147" s="203"/>
      <c r="F147" s="129"/>
      <c r="G147" s="130"/>
      <c r="H147" s="144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4"/>
      <c r="T147" s="113"/>
      <c r="U147" s="113"/>
      <c r="V147" s="112"/>
      <c r="W147" s="112"/>
      <c r="X147" s="110"/>
      <c r="Y147" s="110"/>
      <c r="Z147" s="115"/>
      <c r="AA147" s="115"/>
      <c r="AB147" s="3"/>
      <c r="AC147" s="116"/>
      <c r="AD147" s="116"/>
      <c r="AE147" s="116"/>
      <c r="AF147" s="117"/>
      <c r="AG147" s="87"/>
    </row>
  </sheetData>
  <mergeCells count="4">
    <mergeCell ref="A1:E1"/>
    <mergeCell ref="C2:E2"/>
    <mergeCell ref="A3:E3"/>
    <mergeCell ref="AC4:A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Survey Data</vt:lpstr>
      <vt:lpstr>Water Demand</vt:lpstr>
      <vt:lpstr>Pump Design</vt:lpstr>
      <vt:lpstr>Rising Main  - Tank &amp; WK 2</vt:lpstr>
      <vt:lpstr>Dist - Tank to WK 3</vt:lpstr>
      <vt:lpstr>Return - Tank to WK 1</vt:lpstr>
      <vt:lpstr>HDPE Dimensional Chart</vt:lpstr>
      <vt:lpstr>'Dist - Tank to WK 3'!Print_Area</vt:lpstr>
      <vt:lpstr>'Rising Main  - Tank &amp; WK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Ayacko Ouma</dc:creator>
  <cp:lastModifiedBy>James Ayacko</cp:lastModifiedBy>
  <cp:lastPrinted>2019-03-18T09:18:00Z</cp:lastPrinted>
  <dcterms:created xsi:type="dcterms:W3CDTF">2019-02-08T03:31:04Z</dcterms:created>
  <dcterms:modified xsi:type="dcterms:W3CDTF">2022-09-21T17:28:37Z</dcterms:modified>
</cp:coreProperties>
</file>